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s\RPo\Проектный офис\Указы\Указ № 204\Письма\!Ежемесячные\Исмаилову А.С. 734-п; 173-пс-02\11. Ноябрь\"/>
    </mc:Choice>
  </mc:AlternateContent>
  <xr:revisionPtr revIDLastSave="0" documentId="13_ncr:1_{10C3B9BE-9F97-4AE2-8F9E-42C710D2D03E}" xr6:coauthVersionLast="40" xr6:coauthVersionMax="40" xr10:uidLastSave="{00000000-0000-0000-0000-000000000000}"/>
  <bookViews>
    <workbookView xWindow="28680" yWindow="-120" windowWidth="29040" windowHeight="15990" xr2:uid="{00000000-000D-0000-FFFF-FFFF00000000}"/>
  </bookViews>
  <sheets>
    <sheet name="Культура" sheetId="6" r:id="rId1"/>
  </sheets>
  <definedNames>
    <definedName name="_xlnm._FilterDatabase" localSheetId="0" hidden="1">Культура!$A$6:$P$6</definedName>
    <definedName name="_xlnm.Print_Area" localSheetId="0">Культура!$A$1:$Q$43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J28" i="6" l="1"/>
  <c r="J29" i="6"/>
  <c r="N21" i="6"/>
  <c r="J22" i="6"/>
  <c r="E38" i="6"/>
  <c r="E37" i="6"/>
  <c r="D36" i="6"/>
  <c r="E36" i="6" s="1"/>
  <c r="N35" i="6"/>
  <c r="M35" i="6"/>
  <c r="M34" i="6"/>
  <c r="N27" i="6"/>
  <c r="M27" i="6"/>
  <c r="N26" i="6"/>
  <c r="M26" i="6"/>
  <c r="N25" i="6"/>
  <c r="M25" i="6"/>
  <c r="N24" i="6"/>
  <c r="M24" i="6"/>
  <c r="N23" i="6"/>
  <c r="M23" i="6"/>
  <c r="M22" i="6"/>
  <c r="M21" i="6"/>
  <c r="N20" i="6"/>
  <c r="M20" i="6"/>
  <c r="M19" i="6"/>
  <c r="N18" i="6"/>
  <c r="N17" i="6"/>
  <c r="M16" i="6"/>
  <c r="M15" i="6"/>
  <c r="M14" i="6"/>
  <c r="N13" i="6"/>
  <c r="M12" i="6"/>
  <c r="M11" i="6"/>
  <c r="N10" i="6"/>
  <c r="E27" i="6"/>
  <c r="E25" i="6"/>
  <c r="E26" i="6"/>
  <c r="E24" i="6"/>
  <c r="E23" i="6"/>
  <c r="E22" i="6"/>
  <c r="E21" i="6"/>
  <c r="E20" i="6"/>
  <c r="E19" i="6"/>
  <c r="E18" i="6"/>
  <c r="E15" i="6"/>
  <c r="E14" i="6"/>
  <c r="E12" i="6"/>
  <c r="E11" i="6"/>
  <c r="D22" i="6"/>
  <c r="D16" i="6"/>
  <c r="D13" i="6"/>
  <c r="E13" i="6" s="1"/>
  <c r="F30" i="6" l="1"/>
  <c r="F31" i="6"/>
  <c r="L27" i="6"/>
  <c r="K27" i="6"/>
  <c r="F27" i="6"/>
  <c r="F29" i="6" l="1"/>
  <c r="E17" i="6"/>
  <c r="F28" i="6" l="1"/>
  <c r="J11" i="6"/>
  <c r="N11" i="6" s="1"/>
  <c r="J14" i="6"/>
  <c r="N14" i="6" s="1"/>
  <c r="J19" i="6"/>
  <c r="N19" i="6" s="1"/>
  <c r="J15" i="6"/>
  <c r="N15" i="6" s="1"/>
  <c r="J12" i="6"/>
  <c r="N12" i="6" s="1"/>
  <c r="L22" i="6"/>
  <c r="N22" i="6"/>
  <c r="I18" i="6"/>
  <c r="M18" i="6" s="1"/>
  <c r="I17" i="6"/>
  <c r="M17" i="6" s="1"/>
  <c r="J34" i="6"/>
  <c r="N34" i="6" s="1"/>
  <c r="J38" i="6"/>
  <c r="N38" i="6" s="1"/>
  <c r="I38" i="6"/>
  <c r="M38" i="6" s="1"/>
  <c r="J37" i="6"/>
  <c r="N37" i="6" s="1"/>
  <c r="I37" i="6"/>
  <c r="M37" i="6" s="1"/>
  <c r="L36" i="6"/>
  <c r="K36" i="6"/>
  <c r="L37" i="6"/>
  <c r="K37" i="6"/>
  <c r="F37" i="6"/>
  <c r="K22" i="6"/>
  <c r="L23" i="6"/>
  <c r="K23" i="6"/>
  <c r="F23" i="6"/>
  <c r="L41" i="6"/>
  <c r="K41" i="6"/>
  <c r="K42" i="6" s="1"/>
  <c r="L38" i="6"/>
  <c r="K38" i="6"/>
  <c r="K34" i="6"/>
  <c r="L26" i="6"/>
  <c r="K26" i="6"/>
  <c r="L25" i="6"/>
  <c r="K25" i="6"/>
  <c r="L24" i="6"/>
  <c r="K24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I10" i="6"/>
  <c r="M10" i="6" s="1"/>
  <c r="N42" i="6"/>
  <c r="M42" i="6"/>
  <c r="L42" i="6"/>
  <c r="J42" i="6"/>
  <c r="I42" i="6"/>
  <c r="H42" i="6"/>
  <c r="G42" i="6"/>
  <c r="H39" i="6"/>
  <c r="G39" i="6"/>
  <c r="F41" i="6"/>
  <c r="F38" i="6"/>
  <c r="F35" i="6"/>
  <c r="E34" i="6"/>
  <c r="F36" i="6" l="1"/>
  <c r="F34" i="6"/>
  <c r="I36" i="6"/>
  <c r="J36" i="6"/>
  <c r="F22" i="6"/>
  <c r="K39" i="6"/>
  <c r="L39" i="6"/>
  <c r="M32" i="6"/>
  <c r="L32" i="6"/>
  <c r="K32" i="6"/>
  <c r="K43" i="6" s="1"/>
  <c r="H32" i="6"/>
  <c r="H43" i="6" s="1"/>
  <c r="G32" i="6"/>
  <c r="G43" i="6" s="1"/>
  <c r="E10" i="6"/>
  <c r="F10" i="6" s="1"/>
  <c r="F26" i="6"/>
  <c r="F25" i="6"/>
  <c r="F24" i="6"/>
  <c r="F21" i="6"/>
  <c r="F20" i="6"/>
  <c r="F19" i="6"/>
  <c r="F18" i="6"/>
  <c r="F17" i="6"/>
  <c r="F12" i="6"/>
  <c r="I13" i="6"/>
  <c r="M13" i="6" s="1"/>
  <c r="I39" i="6" l="1"/>
  <c r="M36" i="6"/>
  <c r="M39" i="6" s="1"/>
  <c r="M43" i="6" s="1"/>
  <c r="J39" i="6"/>
  <c r="N36" i="6"/>
  <c r="N39" i="6" s="1"/>
  <c r="F15" i="6"/>
  <c r="F13" i="6"/>
  <c r="E16" i="6"/>
  <c r="F16" i="6" s="1"/>
  <c r="J16" i="6"/>
  <c r="F11" i="6"/>
  <c r="F14" i="6"/>
  <c r="L43" i="6"/>
  <c r="J32" i="6" l="1"/>
  <c r="J43" i="6" s="1"/>
  <c r="N16" i="6"/>
  <c r="N32" i="6"/>
  <c r="N43" i="6" s="1"/>
  <c r="E42" i="6"/>
  <c r="D42" i="6"/>
  <c r="E39" i="6"/>
  <c r="D39" i="6"/>
  <c r="E32" i="6"/>
  <c r="F42" i="6" l="1"/>
  <c r="F39" i="6"/>
  <c r="E43" i="6"/>
  <c r="I32" i="6"/>
  <c r="I43" i="6" s="1"/>
  <c r="D32" i="6"/>
  <c r="F32" i="6" s="1"/>
  <c r="D43" i="6" l="1"/>
  <c r="F43" i="6" s="1"/>
</calcChain>
</file>

<file path=xl/sharedStrings.xml><?xml version="1.0" encoding="utf-8"?>
<sst xmlns="http://schemas.openxmlformats.org/spreadsheetml/2006/main" count="213" uniqueCount="91">
  <si>
    <t>Региональный проект «Культурная среда Чеченской Республики»</t>
  </si>
  <si>
    <t>Фактическое выполнение
(%)</t>
  </si>
  <si>
    <t>Примечание</t>
  </si>
  <si>
    <t>Региональный проект «Творческие люди Чеченской Республики»</t>
  </si>
  <si>
    <t>Региональный проект «Цифровая культура Чеченской Республики»</t>
  </si>
  <si>
    <t>контракты</t>
  </si>
  <si>
    <t>договоры</t>
  </si>
  <si>
    <t xml:space="preserve"> Национальный проект «Культура»</t>
  </si>
  <si>
    <t>Объем финансовых средств по заключенным контрактам и договорам</t>
  </si>
  <si>
    <t>Количество заключенных контрактов и договоров</t>
  </si>
  <si>
    <t>Объем финансовых средств предусмотренных на контрактование</t>
  </si>
  <si>
    <t>Сведения о  заключении контрактов  (договоров) по объектам капитального строительства (реконструкции), работ и услуг в рамках реализации национальных проектов на территории Чеченской Республики в 2020 году</t>
  </si>
  <si>
    <t>Количество предусмотренных контрактов и договоров</t>
  </si>
  <si>
    <t>Реквизиты контракта
(номер/дата)</t>
  </si>
  <si>
    <t>Плановая дата завершения работ по заключению контрактов (договоров)</t>
  </si>
  <si>
    <r>
      <t xml:space="preserve">Наименование объекта (адрес), работы или услуги
 </t>
    </r>
    <r>
      <rPr>
        <sz val="12"/>
        <color rgb="FF000000"/>
        <rFont val="Times New Roman"/>
        <family val="1"/>
        <charset val="204"/>
      </rPr>
      <t>(указывается в том числе и информация о мероприятиях, по которым не предусмотрено заключение контрактов (договоров)</t>
    </r>
  </si>
  <si>
    <t>№
п/п</t>
  </si>
  <si>
    <t>Сельский дом культуры в ст. Шелкозаводская Шелковского муниципального района Чеченской Республики</t>
  </si>
  <si>
    <t>1.1.</t>
  </si>
  <si>
    <t>Приобретение оборудования в рамках реконструкции сельского дома культуры в ст. Шелкозаводская Шелковского муниципального района Чеченской Республики</t>
  </si>
  <si>
    <t>1.2.</t>
  </si>
  <si>
    <t>Осуществление строительного контроля в рамках капитального ремонта сельского дома культуры в ст. Шелкозаводская Шелковского муниципального района Чеченской Республики</t>
  </si>
  <si>
    <t>Сельский дом культуры в с. Итум-Кали Итум-Калинского муниципального района Чеченской Республики</t>
  </si>
  <si>
    <t>2.1.</t>
  </si>
  <si>
    <t>Приобретение оборудования в рамках капитального ремонта сельского дома культуры в с. Итум-Кали Итум-Калинского муниципального района Чеченской Республики</t>
  </si>
  <si>
    <t>2.2.</t>
  </si>
  <si>
    <t>Осуществление строительного контроля в рамках капитального ремонта сельского дома культуры в с. Итум-Кали Итум-Калинского муниципального района Чеченской Республики</t>
  </si>
  <si>
    <t>Сельский дом культуры с. Закан-Юрт Ачхой-Мартановского муниципального района Чеченской Республики</t>
  </si>
  <si>
    <t>3.1.</t>
  </si>
  <si>
    <t>Осуществление строительного контроля в рамках капитального ремонта сельского дома культуры в с. Закан-Юрт Ачхой-Мартановского муниципального района Чеченской Республики</t>
  </si>
  <si>
    <t>Сельский дом культуры ст. Старогладовская Шелковского муниципального района Чеченской Республики</t>
  </si>
  <si>
    <t>Осуществление строительного контроля в рамках капитального ремонта сельского дома культуры в ст. Старогладовская Шелковского муниципального района Чеченской Республики</t>
  </si>
  <si>
    <t>Переоснащение Центральной районной библиотеки муниципального бюджетного учреждения культуры «Централизованная библиотечная система» Гудермесского муниципального района по модельному стандарту</t>
  </si>
  <si>
    <t>Переоснащение Каргалинской сельской библиотеке муниципального казенного учреждения культуры «Централизованная библиотечная система Шелковского муниципального района» по модельному стандарту</t>
  </si>
  <si>
    <t>Переоснащение МБУ «Централизованная библиотечная система» г. Грозного Библиотека-детский отдел по модельному стандарту</t>
  </si>
  <si>
    <t>Переоснащение Наурской центральной детской библиотеки муниципального казенного учреждения культуры «Наурская централизованная библиотечная система» по модельному стандарту</t>
  </si>
  <si>
    <t>Оснащение ГБУ ДО «Центральная школа искусств № 1» г. Грозного музыкальными инструментами, оборудованием и учебными материалами</t>
  </si>
  <si>
    <t>Оснащение МБУ ДО «Детская школа искусств г. Аргун»</t>
  </si>
  <si>
    <t>Реконструкция</t>
  </si>
  <si>
    <t xml:space="preserve">Капитальный ремонт </t>
  </si>
  <si>
    <t>-</t>
  </si>
  <si>
    <t>Проведение фестивалей детского творчества всех жанров</t>
  </si>
  <si>
    <t>Выделение субсидий (грантов) некоммерческим организациям на реализацию творческих проектов</t>
  </si>
  <si>
    <t>Проведение выставочных проектов о культурных ценностях народов, проживающих на территории Чеченской Республики</t>
  </si>
  <si>
    <t>1.1.1.</t>
  </si>
  <si>
    <t>1.1.2.</t>
  </si>
  <si>
    <t>1.2.1.</t>
  </si>
  <si>
    <t>1.2.2.</t>
  </si>
  <si>
    <t>1.3.</t>
  </si>
  <si>
    <t>1.3.1.</t>
  </si>
  <si>
    <t>1.4.</t>
  </si>
  <si>
    <t>1.4.1.</t>
  </si>
  <si>
    <t>1.5.</t>
  </si>
  <si>
    <t>1.6.</t>
  </si>
  <si>
    <t>1.7.</t>
  </si>
  <si>
    <t>1.8.</t>
  </si>
  <si>
    <t>1.9.</t>
  </si>
  <si>
    <t>1.10.</t>
  </si>
  <si>
    <t>2.3.</t>
  </si>
  <si>
    <t>Приобретение оборудования для создания виртуального концертного зала в городе  Урус-Мартан на базе муниципального бюджетного учреждения культуры «Районный Дворец культуры им. У. Димаева Урус-Мартановского муниципального района».</t>
  </si>
  <si>
    <t>№0140 от 05.03.2020</t>
  </si>
  <si>
    <t>№0139 от 05.03.2020</t>
  </si>
  <si>
    <t>№0181 от 10.03.2020</t>
  </si>
  <si>
    <t>№0157 от 10.03.2020</t>
  </si>
  <si>
    <t>1.7.1.</t>
  </si>
  <si>
    <t>1.7.2.</t>
  </si>
  <si>
    <t>Поставка и сборка мебели в рамках переоснащения МБУ «Централизованная библиотечная система» г. Грозного Библиотека-детский отдел по модельному стандарту</t>
  </si>
  <si>
    <t>Поставка книг в рамках переоснащения МБУ «Централизованная библиотечная система» г. Грозного Библиотека-детский отдел по модельному стандарту</t>
  </si>
  <si>
    <t>№б/н от 13.03.2020</t>
  </si>
  <si>
    <t>№02 от 27.03.2020</t>
  </si>
  <si>
    <t>2.3.1.</t>
  </si>
  <si>
    <t>2.3.2.</t>
  </si>
  <si>
    <t>Приобретение музейного оборудования для создания экспозиции "Первая мировая война и формирование Кавказской туземной конной дивизии"</t>
  </si>
  <si>
    <t>Рекламные услуги для создания экспозиции "Первая мировая война и формирование Кавказской туземной конной дивизии"</t>
  </si>
  <si>
    <t>Приобретение (товаров, работ, услуг)</t>
  </si>
  <si>
    <t>Тип работ 
(услуг)</t>
  </si>
  <si>
    <t>№1 от 28.02.2020</t>
  </si>
  <si>
    <t>Итого региональному проекту:</t>
  </si>
  <si>
    <t>Итого по национальному проекту:</t>
  </si>
  <si>
    <t>Сельский дом культуры в с. Радужное Грозненского муниципального района Чеченской Республики</t>
  </si>
  <si>
    <t>Сельский дом культуры в с. Комарово Надтеречного муниципального района Чеченской Республики</t>
  </si>
  <si>
    <t>1.11.</t>
  </si>
  <si>
    <t>1.12.</t>
  </si>
  <si>
    <t>1.13.</t>
  </si>
  <si>
    <t>1.14.</t>
  </si>
  <si>
    <t>Переоснащение Алхан-Калинской библиотеки – филиала № 11 МБУ «Централизованная библиотечная система» Грозненского муниципального района по модельному стандарту</t>
  </si>
  <si>
    <t>Переоснащение А-Шериповской сельской библиотеки – филиала № 1 МБУ «Централизованная библиотечная система Шатойского муниципального района» по модельному стандарту</t>
  </si>
  <si>
    <t>в тыс. рублей</t>
  </si>
  <si>
    <t>Объем предусмотренных финансовых средств, тыс. рублей</t>
  </si>
  <si>
    <t>Фактический объем затраченных финансовых средств, тыс. рублей</t>
  </si>
  <si>
    <t>Отсутствие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</si>
</sst>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0.000"/>
    <numFmt numFmtId="165" formatCode="_ * #,##0.00_ ;_ * \-#,##0.00_ ;_ * &quot;-&quot;??_ ;_ @_ "/>
    <numFmt numFmtId="166" formatCode="dd\.mm\.yyyy"/>
    <numFmt numFmtId="167" formatCode="#,##0.0"/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1">
    <xf numFmtId="0" fontId="0" fillId="0" borderId="0"/>
    <xf numFmtId="0" fontId="4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165" fontId="5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4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60" xr:uid="{00000000-0005-0000-0000-000003000000}"/>
    <cellStyle name="Обычный 2 2 2 2" xfId="73" xr:uid="{00000000-0005-0000-0000-000004000000}"/>
    <cellStyle name="Обычный 2 2 3" xfId="70" xr:uid="{00000000-0005-0000-0000-000005000000}"/>
    <cellStyle name="Обычный 2 2 4" xfId="83" xr:uid="{00000000-0005-0000-0000-000006000000}"/>
    <cellStyle name="Обычный 2 2 5" xfId="57" xr:uid="{00000000-0005-0000-0000-000007000000}"/>
    <cellStyle name="Обычный 2 3" xfId="62" xr:uid="{00000000-0005-0000-0000-000008000000}"/>
    <cellStyle name="Обычный 2 3 2" xfId="75" xr:uid="{00000000-0005-0000-0000-000009000000}"/>
    <cellStyle name="Обычный 2 4" xfId="66" xr:uid="{00000000-0005-0000-0000-00000A000000}"/>
    <cellStyle name="Обычный 2 4 2" xfId="79" xr:uid="{00000000-0005-0000-0000-00000B000000}"/>
    <cellStyle name="Обычный 2 4 3" xfId="85" xr:uid="{00000000-0005-0000-0000-00000C000000}"/>
    <cellStyle name="Обычный 2 5" xfId="68" xr:uid="{00000000-0005-0000-0000-00000D000000}"/>
    <cellStyle name="Обычный 2 6" xfId="81" xr:uid="{00000000-0005-0000-0000-00000E000000}"/>
    <cellStyle name="Обычный 2 7" xfId="88" xr:uid="{00000000-0005-0000-0000-00000F000000}"/>
    <cellStyle name="Обычный 2 8" xfId="55" xr:uid="{00000000-0005-0000-0000-000010000000}"/>
    <cellStyle name="Обычный 3" xfId="59" xr:uid="{00000000-0005-0000-0000-000011000000}"/>
    <cellStyle name="Обычный 3 2" xfId="72" xr:uid="{00000000-0005-0000-0000-000012000000}"/>
    <cellStyle name="Обычный 4" xfId="87" xr:uid="{00000000-0005-0000-0000-000013000000}"/>
    <cellStyle name="Обычный 4 2" xfId="13" xr:uid="{00000000-0005-0000-0000-000014000000}"/>
    <cellStyle name="Процентный 2" xfId="54" xr:uid="{00000000-0005-0000-0000-000015000000}"/>
    <cellStyle name="Процентный 2 2" xfId="64" xr:uid="{00000000-0005-0000-0000-000016000000}"/>
    <cellStyle name="Процентный 2 2 2" xfId="77" xr:uid="{00000000-0005-0000-0000-000017000000}"/>
    <cellStyle name="Процентный 2 3" xfId="90" xr:uid="{00000000-0005-0000-0000-000018000000}"/>
    <cellStyle name="Процентный 3" xfId="61" xr:uid="{00000000-0005-0000-0000-000019000000}"/>
    <cellStyle name="Процентный 3 2" xfId="74" xr:uid="{00000000-0005-0000-0000-00001A000000}"/>
    <cellStyle name="Процентный 4" xfId="89" xr:uid="{00000000-0005-0000-0000-00001B000000}"/>
    <cellStyle name="Финансовый 2" xfId="3" xr:uid="{00000000-0005-0000-0000-00001C000000}"/>
    <cellStyle name="Финансовый 2 2" xfId="8" xr:uid="{00000000-0005-0000-0000-00001D000000}"/>
    <cellStyle name="Финансовый 2 2 2" xfId="19" xr:uid="{00000000-0005-0000-0000-00001E000000}"/>
    <cellStyle name="Финансовый 2 2 2 2" xfId="76" xr:uid="{00000000-0005-0000-0000-00001F000000}"/>
    <cellStyle name="Финансовый 2 2 2 2 2" xfId="106" xr:uid="{00000000-0005-0000-0000-000020000000}"/>
    <cellStyle name="Финансовый 2 2 2 3" xfId="63" xr:uid="{00000000-0005-0000-0000-000021000000}"/>
    <cellStyle name="Финансовый 2 2 3" xfId="39" xr:uid="{00000000-0005-0000-0000-000022000000}"/>
    <cellStyle name="Финансовый 2 2 3 2" xfId="71" xr:uid="{00000000-0005-0000-0000-000023000000}"/>
    <cellStyle name="Финансовый 2 2 3 2 2" xfId="126" xr:uid="{00000000-0005-0000-0000-000024000000}"/>
    <cellStyle name="Финансовый 2 2 4" xfId="49" xr:uid="{00000000-0005-0000-0000-000025000000}"/>
    <cellStyle name="Финансовый 2 2 4 2" xfId="84" xr:uid="{00000000-0005-0000-0000-000026000000}"/>
    <cellStyle name="Финансовый 2 2 4 2 2" xfId="136" xr:uid="{00000000-0005-0000-0000-000027000000}"/>
    <cellStyle name="Финансовый 2 2 5" xfId="58" xr:uid="{00000000-0005-0000-0000-000028000000}"/>
    <cellStyle name="Финансовый 2 2 5 2" xfId="96" xr:uid="{00000000-0005-0000-0000-000029000000}"/>
    <cellStyle name="Финансовый 2 3" xfId="14" xr:uid="{00000000-0005-0000-0000-00002A000000}"/>
    <cellStyle name="Финансовый 2 3 2" xfId="78" xr:uid="{00000000-0005-0000-0000-00002B000000}"/>
    <cellStyle name="Финансовый 2 3 2 2" xfId="101" xr:uid="{00000000-0005-0000-0000-00002C000000}"/>
    <cellStyle name="Финансовый 2 3 3" xfId="65" xr:uid="{00000000-0005-0000-0000-00002D000000}"/>
    <cellStyle name="Финансовый 2 4" xfId="24" xr:uid="{00000000-0005-0000-0000-00002E000000}"/>
    <cellStyle name="Финансовый 2 4 2" xfId="80" xr:uid="{00000000-0005-0000-0000-00002F000000}"/>
    <cellStyle name="Финансовый 2 4 2 2" xfId="111" xr:uid="{00000000-0005-0000-0000-000030000000}"/>
    <cellStyle name="Финансовый 2 4 3" xfId="86" xr:uid="{00000000-0005-0000-0000-000031000000}"/>
    <cellStyle name="Финансовый 2 4 4" xfId="67" xr:uid="{00000000-0005-0000-0000-000032000000}"/>
    <cellStyle name="Финансовый 2 5" xfId="29" xr:uid="{00000000-0005-0000-0000-000033000000}"/>
    <cellStyle name="Финансовый 2 5 2" xfId="69" xr:uid="{00000000-0005-0000-0000-000034000000}"/>
    <cellStyle name="Финансовый 2 5 2 2" xfId="116" xr:uid="{00000000-0005-0000-0000-000035000000}"/>
    <cellStyle name="Финансовый 2 6" xfId="34" xr:uid="{00000000-0005-0000-0000-000036000000}"/>
    <cellStyle name="Финансовый 2 6 2" xfId="82" xr:uid="{00000000-0005-0000-0000-000037000000}"/>
    <cellStyle name="Финансовый 2 6 2 2" xfId="121" xr:uid="{00000000-0005-0000-0000-000038000000}"/>
    <cellStyle name="Финансовый 2 7" xfId="44" xr:uid="{00000000-0005-0000-0000-000039000000}"/>
    <cellStyle name="Финансовый 2 7 2" xfId="131" xr:uid="{00000000-0005-0000-0000-00003A000000}"/>
    <cellStyle name="Финансовый 2 8" xfId="56" xr:uid="{00000000-0005-0000-0000-00003B000000}"/>
    <cellStyle name="Финансовый 2 8 2" xfId="91" xr:uid="{00000000-0005-0000-0000-00003C000000}"/>
    <cellStyle name="Финансовый 3" xfId="4" xr:uid="{00000000-0005-0000-0000-00003D000000}"/>
    <cellStyle name="Финансовый 3 2" xfId="9" xr:uid="{00000000-0005-0000-0000-00003E000000}"/>
    <cellStyle name="Финансовый 3 2 2" xfId="20" xr:uid="{00000000-0005-0000-0000-00003F000000}"/>
    <cellStyle name="Финансовый 3 2 2 2" xfId="107" xr:uid="{00000000-0005-0000-0000-000040000000}"/>
    <cellStyle name="Финансовый 3 2 3" xfId="40" xr:uid="{00000000-0005-0000-0000-000041000000}"/>
    <cellStyle name="Финансовый 3 2 3 2" xfId="127" xr:uid="{00000000-0005-0000-0000-000042000000}"/>
    <cellStyle name="Финансовый 3 2 4" xfId="50" xr:uid="{00000000-0005-0000-0000-000043000000}"/>
    <cellStyle name="Финансовый 3 2 4 2" xfId="137" xr:uid="{00000000-0005-0000-0000-000044000000}"/>
    <cellStyle name="Финансовый 3 2 5" xfId="97" xr:uid="{00000000-0005-0000-0000-000045000000}"/>
    <cellStyle name="Финансовый 3 3" xfId="15" xr:uid="{00000000-0005-0000-0000-000046000000}"/>
    <cellStyle name="Финансовый 3 3 2" xfId="102" xr:uid="{00000000-0005-0000-0000-000047000000}"/>
    <cellStyle name="Финансовый 3 4" xfId="25" xr:uid="{00000000-0005-0000-0000-000048000000}"/>
    <cellStyle name="Финансовый 3 4 2" xfId="112" xr:uid="{00000000-0005-0000-0000-000049000000}"/>
    <cellStyle name="Финансовый 3 5" xfId="30" xr:uid="{00000000-0005-0000-0000-00004A000000}"/>
    <cellStyle name="Финансовый 3 5 2" xfId="117" xr:uid="{00000000-0005-0000-0000-00004B000000}"/>
    <cellStyle name="Финансовый 3 6" xfId="35" xr:uid="{00000000-0005-0000-0000-00004C000000}"/>
    <cellStyle name="Финансовый 3 6 2" xfId="122" xr:uid="{00000000-0005-0000-0000-00004D000000}"/>
    <cellStyle name="Финансовый 3 7" xfId="45" xr:uid="{00000000-0005-0000-0000-00004E000000}"/>
    <cellStyle name="Финансовый 3 7 2" xfId="132" xr:uid="{00000000-0005-0000-0000-00004F000000}"/>
    <cellStyle name="Финансовый 3 8" xfId="92" xr:uid="{00000000-0005-0000-0000-000050000000}"/>
    <cellStyle name="Финансовый 4" xfId="5" xr:uid="{00000000-0005-0000-0000-000051000000}"/>
    <cellStyle name="Финансовый 4 2" xfId="10" xr:uid="{00000000-0005-0000-0000-000052000000}"/>
    <cellStyle name="Финансовый 4 2 2" xfId="21" xr:uid="{00000000-0005-0000-0000-000053000000}"/>
    <cellStyle name="Финансовый 4 2 2 2" xfId="108" xr:uid="{00000000-0005-0000-0000-000054000000}"/>
    <cellStyle name="Финансовый 4 2 3" xfId="41" xr:uid="{00000000-0005-0000-0000-000055000000}"/>
    <cellStyle name="Финансовый 4 2 3 2" xfId="128" xr:uid="{00000000-0005-0000-0000-000056000000}"/>
    <cellStyle name="Финансовый 4 2 4" xfId="51" xr:uid="{00000000-0005-0000-0000-000057000000}"/>
    <cellStyle name="Финансовый 4 2 4 2" xfId="138" xr:uid="{00000000-0005-0000-0000-000058000000}"/>
    <cellStyle name="Финансовый 4 2 5" xfId="98" xr:uid="{00000000-0005-0000-0000-000059000000}"/>
    <cellStyle name="Финансовый 4 3" xfId="16" xr:uid="{00000000-0005-0000-0000-00005A000000}"/>
    <cellStyle name="Финансовый 4 3 2" xfId="103" xr:uid="{00000000-0005-0000-0000-00005B000000}"/>
    <cellStyle name="Финансовый 4 4" xfId="26" xr:uid="{00000000-0005-0000-0000-00005C000000}"/>
    <cellStyle name="Финансовый 4 4 2" xfId="113" xr:uid="{00000000-0005-0000-0000-00005D000000}"/>
    <cellStyle name="Финансовый 4 5" xfId="31" xr:uid="{00000000-0005-0000-0000-00005E000000}"/>
    <cellStyle name="Финансовый 4 5 2" xfId="118" xr:uid="{00000000-0005-0000-0000-00005F000000}"/>
    <cellStyle name="Финансовый 4 6" xfId="36" xr:uid="{00000000-0005-0000-0000-000060000000}"/>
    <cellStyle name="Финансовый 4 6 2" xfId="123" xr:uid="{00000000-0005-0000-0000-000061000000}"/>
    <cellStyle name="Финансовый 4 7" xfId="46" xr:uid="{00000000-0005-0000-0000-000062000000}"/>
    <cellStyle name="Финансовый 4 7 2" xfId="133" xr:uid="{00000000-0005-0000-0000-000063000000}"/>
    <cellStyle name="Финансовый 4 8" xfId="93" xr:uid="{00000000-0005-0000-0000-000064000000}"/>
    <cellStyle name="Финансовый 5" xfId="6" xr:uid="{00000000-0005-0000-0000-000065000000}"/>
    <cellStyle name="Финансовый 5 2" xfId="11" xr:uid="{00000000-0005-0000-0000-000066000000}"/>
    <cellStyle name="Финансовый 5 2 2" xfId="22" xr:uid="{00000000-0005-0000-0000-000067000000}"/>
    <cellStyle name="Финансовый 5 2 2 2" xfId="109" xr:uid="{00000000-0005-0000-0000-000068000000}"/>
    <cellStyle name="Финансовый 5 2 3" xfId="42" xr:uid="{00000000-0005-0000-0000-000069000000}"/>
    <cellStyle name="Финансовый 5 2 3 2" xfId="129" xr:uid="{00000000-0005-0000-0000-00006A000000}"/>
    <cellStyle name="Финансовый 5 2 4" xfId="52" xr:uid="{00000000-0005-0000-0000-00006B000000}"/>
    <cellStyle name="Финансовый 5 2 4 2" xfId="139" xr:uid="{00000000-0005-0000-0000-00006C000000}"/>
    <cellStyle name="Финансовый 5 2 5" xfId="99" xr:uid="{00000000-0005-0000-0000-00006D000000}"/>
    <cellStyle name="Финансовый 5 3" xfId="17" xr:uid="{00000000-0005-0000-0000-00006E000000}"/>
    <cellStyle name="Финансовый 5 3 2" xfId="104" xr:uid="{00000000-0005-0000-0000-00006F000000}"/>
    <cellStyle name="Финансовый 5 4" xfId="27" xr:uid="{00000000-0005-0000-0000-000070000000}"/>
    <cellStyle name="Финансовый 5 4 2" xfId="114" xr:uid="{00000000-0005-0000-0000-000071000000}"/>
    <cellStyle name="Финансовый 5 5" xfId="32" xr:uid="{00000000-0005-0000-0000-000072000000}"/>
    <cellStyle name="Финансовый 5 5 2" xfId="119" xr:uid="{00000000-0005-0000-0000-000073000000}"/>
    <cellStyle name="Финансовый 5 6" xfId="37" xr:uid="{00000000-0005-0000-0000-000074000000}"/>
    <cellStyle name="Финансовый 5 6 2" xfId="124" xr:uid="{00000000-0005-0000-0000-000075000000}"/>
    <cellStyle name="Финансовый 5 7" xfId="47" xr:uid="{00000000-0005-0000-0000-000076000000}"/>
    <cellStyle name="Финансовый 5 7 2" xfId="134" xr:uid="{00000000-0005-0000-0000-000077000000}"/>
    <cellStyle name="Финансовый 5 8" xfId="94" xr:uid="{00000000-0005-0000-0000-000078000000}"/>
    <cellStyle name="Финансовый 6" xfId="7" xr:uid="{00000000-0005-0000-0000-000079000000}"/>
    <cellStyle name="Финансовый 6 2" xfId="12" xr:uid="{00000000-0005-0000-0000-00007A000000}"/>
    <cellStyle name="Финансовый 6 2 2" xfId="23" xr:uid="{00000000-0005-0000-0000-00007B000000}"/>
    <cellStyle name="Финансовый 6 2 2 2" xfId="110" xr:uid="{00000000-0005-0000-0000-00007C000000}"/>
    <cellStyle name="Финансовый 6 2 3" xfId="43" xr:uid="{00000000-0005-0000-0000-00007D000000}"/>
    <cellStyle name="Финансовый 6 2 3 2" xfId="130" xr:uid="{00000000-0005-0000-0000-00007E000000}"/>
    <cellStyle name="Финансовый 6 2 4" xfId="53" xr:uid="{00000000-0005-0000-0000-00007F000000}"/>
    <cellStyle name="Финансовый 6 2 4 2" xfId="140" xr:uid="{00000000-0005-0000-0000-000080000000}"/>
    <cellStyle name="Финансовый 6 2 5" xfId="100" xr:uid="{00000000-0005-0000-0000-000081000000}"/>
    <cellStyle name="Финансовый 6 3" xfId="18" xr:uid="{00000000-0005-0000-0000-000082000000}"/>
    <cellStyle name="Финансовый 6 3 2" xfId="105" xr:uid="{00000000-0005-0000-0000-000083000000}"/>
    <cellStyle name="Финансовый 6 4" xfId="28" xr:uid="{00000000-0005-0000-0000-000084000000}"/>
    <cellStyle name="Финансовый 6 4 2" xfId="115" xr:uid="{00000000-0005-0000-0000-000085000000}"/>
    <cellStyle name="Финансовый 6 5" xfId="33" xr:uid="{00000000-0005-0000-0000-000086000000}"/>
    <cellStyle name="Финансовый 6 5 2" xfId="120" xr:uid="{00000000-0005-0000-0000-000087000000}"/>
    <cellStyle name="Финансовый 6 6" xfId="38" xr:uid="{00000000-0005-0000-0000-000088000000}"/>
    <cellStyle name="Финансовый 6 6 2" xfId="125" xr:uid="{00000000-0005-0000-0000-000089000000}"/>
    <cellStyle name="Финансовый 6 7" xfId="48" xr:uid="{00000000-0005-0000-0000-00008A000000}"/>
    <cellStyle name="Финансовый 6 7 2" xfId="135" xr:uid="{00000000-0005-0000-0000-00008B000000}"/>
    <cellStyle name="Финансовый 6 8" xfId="95" xr:uid="{00000000-0005-0000-0000-00008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="90" zoomScaleNormal="90" zoomScaleSheetLayoutView="70" workbookViewId="0">
      <pane ySplit="6" topLeftCell="A7" activePane="bottomLeft" state="frozen"/>
      <selection pane="bottomLeft" activeCell="K29" sqref="K29"/>
    </sheetView>
  </sheetViews>
  <sheetFormatPr defaultColWidth="9.140625" defaultRowHeight="15.75" x14ac:dyDescent="0.25"/>
  <cols>
    <col min="1" max="1" width="6.28515625" style="2" bestFit="1" customWidth="1"/>
    <col min="2" max="2" width="48.42578125" style="30" customWidth="1"/>
    <col min="3" max="3" width="16.7109375" style="5" bestFit="1" customWidth="1"/>
    <col min="4" max="5" width="21.7109375" style="6" customWidth="1"/>
    <col min="6" max="6" width="15" style="6" bestFit="1" customWidth="1"/>
    <col min="7" max="7" width="12.42578125" style="6" bestFit="1" customWidth="1"/>
    <col min="8" max="8" width="10.85546875" style="6" bestFit="1" customWidth="1"/>
    <col min="9" max="9" width="12.42578125" style="6" bestFit="1" customWidth="1"/>
    <col min="10" max="10" width="10.85546875" style="6" bestFit="1" customWidth="1"/>
    <col min="11" max="11" width="12.42578125" style="6" bestFit="1" customWidth="1"/>
    <col min="12" max="12" width="10.85546875" style="6" bestFit="1" customWidth="1"/>
    <col min="13" max="13" width="12.42578125" style="6" bestFit="1" customWidth="1"/>
    <col min="14" max="14" width="10.85546875" style="6" bestFit="1" customWidth="1"/>
    <col min="15" max="15" width="15.85546875" style="6" customWidth="1"/>
    <col min="16" max="16" width="17.28515625" style="5" customWidth="1"/>
    <col min="17" max="17" width="15.5703125" style="13" bestFit="1" customWidth="1"/>
    <col min="18" max="19" width="9.140625" style="44"/>
    <col min="20" max="16384" width="9.140625" style="45"/>
  </cols>
  <sheetData>
    <row r="1" spans="1:18" ht="12.75" customHeight="1" x14ac:dyDescent="0.25"/>
    <row r="2" spans="1:18" ht="17.25" x14ac:dyDescent="0.25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8" ht="21" customHeight="1" x14ac:dyDescent="0.25">
      <c r="A3" s="46"/>
      <c r="B3" s="47"/>
      <c r="N3" s="48"/>
      <c r="O3" s="48"/>
      <c r="P3" s="48"/>
      <c r="Q3" s="34" t="s">
        <v>87</v>
      </c>
    </row>
    <row r="4" spans="1:18" ht="66" customHeight="1" x14ac:dyDescent="0.25">
      <c r="A4" s="67" t="s">
        <v>16</v>
      </c>
      <c r="B4" s="67" t="s">
        <v>15</v>
      </c>
      <c r="C4" s="67" t="s">
        <v>75</v>
      </c>
      <c r="D4" s="68" t="s">
        <v>88</v>
      </c>
      <c r="E4" s="68" t="s">
        <v>89</v>
      </c>
      <c r="F4" s="67" t="s">
        <v>1</v>
      </c>
      <c r="G4" s="68" t="s">
        <v>12</v>
      </c>
      <c r="H4" s="68"/>
      <c r="I4" s="68" t="s">
        <v>10</v>
      </c>
      <c r="J4" s="68"/>
      <c r="K4" s="68" t="s">
        <v>9</v>
      </c>
      <c r="L4" s="68"/>
      <c r="M4" s="70" t="s">
        <v>8</v>
      </c>
      <c r="N4" s="70"/>
      <c r="O4" s="71" t="s">
        <v>13</v>
      </c>
      <c r="P4" s="67" t="s">
        <v>14</v>
      </c>
      <c r="Q4" s="69" t="s">
        <v>2</v>
      </c>
    </row>
    <row r="5" spans="1:18" ht="28.5" customHeight="1" x14ac:dyDescent="0.25">
      <c r="A5" s="67"/>
      <c r="B5" s="67"/>
      <c r="C5" s="67"/>
      <c r="D5" s="68"/>
      <c r="E5" s="68"/>
      <c r="F5" s="67"/>
      <c r="G5" s="33" t="s">
        <v>5</v>
      </c>
      <c r="H5" s="33" t="s">
        <v>6</v>
      </c>
      <c r="I5" s="33" t="s">
        <v>5</v>
      </c>
      <c r="J5" s="33" t="s">
        <v>6</v>
      </c>
      <c r="K5" s="33" t="s">
        <v>5</v>
      </c>
      <c r="L5" s="33" t="s">
        <v>6</v>
      </c>
      <c r="M5" s="33" t="s">
        <v>5</v>
      </c>
      <c r="N5" s="33" t="s">
        <v>6</v>
      </c>
      <c r="O5" s="72"/>
      <c r="P5" s="67"/>
      <c r="Q5" s="69"/>
    </row>
    <row r="6" spans="1:18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31">
        <v>14</v>
      </c>
      <c r="O6" s="31">
        <v>15</v>
      </c>
      <c r="P6" s="31">
        <v>16</v>
      </c>
      <c r="Q6" s="1">
        <v>17</v>
      </c>
    </row>
    <row r="7" spans="1:18" x14ac:dyDescent="0.25">
      <c r="A7" s="31"/>
      <c r="B7" s="27"/>
      <c r="C7" s="31"/>
      <c r="D7" s="4"/>
      <c r="E7" s="31"/>
      <c r="F7" s="31"/>
      <c r="G7" s="31"/>
      <c r="H7" s="4"/>
      <c r="I7" s="4"/>
      <c r="J7" s="4"/>
      <c r="K7" s="4"/>
      <c r="L7" s="4"/>
      <c r="M7" s="4"/>
      <c r="N7" s="4"/>
      <c r="O7" s="4"/>
      <c r="P7" s="31"/>
      <c r="Q7" s="31"/>
    </row>
    <row r="8" spans="1:18" ht="15.75" customHeight="1" x14ac:dyDescent="0.25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8" ht="31.5" x14ac:dyDescent="0.25">
      <c r="A9" s="23">
        <v>1</v>
      </c>
      <c r="B9" s="28" t="s">
        <v>0</v>
      </c>
      <c r="C9" s="25"/>
      <c r="D9" s="22"/>
      <c r="E9" s="22"/>
      <c r="F9" s="22"/>
      <c r="G9" s="22"/>
      <c r="H9" s="22"/>
      <c r="I9" s="49"/>
      <c r="J9" s="49"/>
      <c r="K9" s="22"/>
      <c r="L9" s="22"/>
      <c r="M9" s="49"/>
      <c r="N9" s="49"/>
      <c r="O9" s="22"/>
      <c r="P9" s="20"/>
      <c r="Q9" s="20"/>
    </row>
    <row r="10" spans="1:18" ht="47.25" x14ac:dyDescent="0.25">
      <c r="A10" s="1" t="s">
        <v>18</v>
      </c>
      <c r="B10" s="14" t="s">
        <v>17</v>
      </c>
      <c r="C10" s="35" t="s">
        <v>38</v>
      </c>
      <c r="D10" s="19">
        <v>23590</v>
      </c>
      <c r="E10" s="19">
        <f t="shared" ref="E10:E27" si="0">D10</f>
        <v>23590</v>
      </c>
      <c r="F10" s="41">
        <f t="shared" ref="F10:F43" si="1">IFERROR(E10/D10%,"-")</f>
        <v>100</v>
      </c>
      <c r="G10" s="38">
        <v>1</v>
      </c>
      <c r="H10" s="38">
        <v>0</v>
      </c>
      <c r="I10" s="19">
        <f>D10</f>
        <v>23590</v>
      </c>
      <c r="J10" s="19">
        <v>0</v>
      </c>
      <c r="K10" s="36">
        <f>G10</f>
        <v>1</v>
      </c>
      <c r="L10" s="36">
        <f>H10</f>
        <v>0</v>
      </c>
      <c r="M10" s="19">
        <f>I10</f>
        <v>23590</v>
      </c>
      <c r="N10" s="19">
        <f>J10</f>
        <v>0</v>
      </c>
      <c r="O10" s="15" t="s">
        <v>60</v>
      </c>
      <c r="P10" s="16" t="s">
        <v>40</v>
      </c>
      <c r="Q10" s="11" t="s">
        <v>40</v>
      </c>
    </row>
    <row r="11" spans="1:18" ht="63" x14ac:dyDescent="0.25">
      <c r="A11" s="1" t="s">
        <v>44</v>
      </c>
      <c r="B11" s="14" t="s">
        <v>19</v>
      </c>
      <c r="C11" s="35" t="s">
        <v>74</v>
      </c>
      <c r="D11" s="19">
        <v>4913.6850000000004</v>
      </c>
      <c r="E11" s="19">
        <f t="shared" si="0"/>
        <v>4913.6850000000004</v>
      </c>
      <c r="F11" s="41">
        <f t="shared" si="1"/>
        <v>100</v>
      </c>
      <c r="G11" s="38">
        <v>0</v>
      </c>
      <c r="H11" s="38">
        <v>7</v>
      </c>
      <c r="I11" s="19">
        <v>0</v>
      </c>
      <c r="J11" s="19">
        <f>D11</f>
        <v>4913.6850000000004</v>
      </c>
      <c r="K11" s="51">
        <f t="shared" ref="K11:K26" si="2">G11</f>
        <v>0</v>
      </c>
      <c r="L11" s="51">
        <f t="shared" ref="L11:L26" si="3">H11</f>
        <v>7</v>
      </c>
      <c r="M11" s="19">
        <f t="shared" ref="M11:M27" si="4">I11</f>
        <v>0</v>
      </c>
      <c r="N11" s="19">
        <f t="shared" ref="N11:N27" si="5">J11</f>
        <v>4913.6850000000004</v>
      </c>
      <c r="O11" s="15" t="s">
        <v>40</v>
      </c>
      <c r="P11" s="16" t="s">
        <v>40</v>
      </c>
      <c r="Q11" s="11" t="s">
        <v>40</v>
      </c>
    </row>
    <row r="12" spans="1:18" ht="78.75" x14ac:dyDescent="0.25">
      <c r="A12" s="1" t="s">
        <v>45</v>
      </c>
      <c r="B12" s="14" t="s">
        <v>21</v>
      </c>
      <c r="C12" s="35" t="s">
        <v>74</v>
      </c>
      <c r="D12" s="19">
        <v>729.82899999999995</v>
      </c>
      <c r="E12" s="19">
        <f t="shared" si="0"/>
        <v>729.82899999999995</v>
      </c>
      <c r="F12" s="41">
        <f t="shared" si="1"/>
        <v>100</v>
      </c>
      <c r="G12" s="38">
        <v>0</v>
      </c>
      <c r="H12" s="38">
        <v>2</v>
      </c>
      <c r="I12" s="19">
        <v>0</v>
      </c>
      <c r="J12" s="19">
        <f>D12</f>
        <v>729.82899999999995</v>
      </c>
      <c r="K12" s="51">
        <f t="shared" si="2"/>
        <v>0</v>
      </c>
      <c r="L12" s="51">
        <f t="shared" si="3"/>
        <v>2</v>
      </c>
      <c r="M12" s="19">
        <f t="shared" si="4"/>
        <v>0</v>
      </c>
      <c r="N12" s="19">
        <f t="shared" si="5"/>
        <v>729.82899999999995</v>
      </c>
      <c r="O12" s="15" t="s">
        <v>40</v>
      </c>
      <c r="P12" s="16" t="s">
        <v>40</v>
      </c>
      <c r="Q12" s="11" t="s">
        <v>40</v>
      </c>
    </row>
    <row r="13" spans="1:18" ht="47.25" x14ac:dyDescent="0.25">
      <c r="A13" s="1" t="s">
        <v>20</v>
      </c>
      <c r="B13" s="14" t="s">
        <v>22</v>
      </c>
      <c r="C13" s="35" t="s">
        <v>39</v>
      </c>
      <c r="D13" s="19">
        <f>17826.74-D14-D15</f>
        <v>15057.163000000002</v>
      </c>
      <c r="E13" s="19">
        <f t="shared" si="0"/>
        <v>15057.163000000002</v>
      </c>
      <c r="F13" s="41">
        <f t="shared" si="1"/>
        <v>100</v>
      </c>
      <c r="G13" s="61">
        <v>1</v>
      </c>
      <c r="H13" s="61">
        <v>0</v>
      </c>
      <c r="I13" s="19">
        <f>D13</f>
        <v>15057.163000000002</v>
      </c>
      <c r="J13" s="19">
        <v>0</v>
      </c>
      <c r="K13" s="51">
        <f t="shared" si="2"/>
        <v>1</v>
      </c>
      <c r="L13" s="51">
        <f t="shared" si="3"/>
        <v>0</v>
      </c>
      <c r="M13" s="19">
        <f t="shared" si="4"/>
        <v>15057.163000000002</v>
      </c>
      <c r="N13" s="19">
        <f t="shared" si="5"/>
        <v>0</v>
      </c>
      <c r="O13" s="15" t="s">
        <v>76</v>
      </c>
      <c r="P13" s="16" t="s">
        <v>40</v>
      </c>
      <c r="Q13" s="11" t="s">
        <v>40</v>
      </c>
    </row>
    <row r="14" spans="1:18" ht="78.75" x14ac:dyDescent="0.25">
      <c r="A14" s="1" t="s">
        <v>46</v>
      </c>
      <c r="B14" s="14" t="s">
        <v>24</v>
      </c>
      <c r="C14" s="35" t="s">
        <v>74</v>
      </c>
      <c r="D14" s="19">
        <v>2388.085</v>
      </c>
      <c r="E14" s="19">
        <f t="shared" si="0"/>
        <v>2388.085</v>
      </c>
      <c r="F14" s="41">
        <f t="shared" si="1"/>
        <v>100</v>
      </c>
      <c r="G14" s="61">
        <v>0</v>
      </c>
      <c r="H14" s="61">
        <v>5</v>
      </c>
      <c r="I14" s="19">
        <v>0</v>
      </c>
      <c r="J14" s="19">
        <f>D14</f>
        <v>2388.085</v>
      </c>
      <c r="K14" s="51">
        <f t="shared" si="2"/>
        <v>0</v>
      </c>
      <c r="L14" s="51">
        <f t="shared" si="3"/>
        <v>5</v>
      </c>
      <c r="M14" s="19">
        <f t="shared" si="4"/>
        <v>0</v>
      </c>
      <c r="N14" s="19">
        <f t="shared" si="5"/>
        <v>2388.085</v>
      </c>
      <c r="O14" s="15" t="s">
        <v>40</v>
      </c>
      <c r="P14" s="16" t="s">
        <v>40</v>
      </c>
      <c r="Q14" s="11" t="s">
        <v>40</v>
      </c>
    </row>
    <row r="15" spans="1:18" ht="78.75" x14ac:dyDescent="0.25">
      <c r="A15" s="1" t="s">
        <v>47</v>
      </c>
      <c r="B15" s="14" t="s">
        <v>26</v>
      </c>
      <c r="C15" s="35" t="s">
        <v>74</v>
      </c>
      <c r="D15" s="19">
        <v>381.49200000000002</v>
      </c>
      <c r="E15" s="19">
        <f t="shared" si="0"/>
        <v>381.49200000000002</v>
      </c>
      <c r="F15" s="41">
        <f t="shared" si="1"/>
        <v>100</v>
      </c>
      <c r="G15" s="61">
        <v>0</v>
      </c>
      <c r="H15" s="61">
        <v>1</v>
      </c>
      <c r="I15" s="19">
        <v>0</v>
      </c>
      <c r="J15" s="19">
        <f>D15</f>
        <v>381.49200000000002</v>
      </c>
      <c r="K15" s="51">
        <f t="shared" si="2"/>
        <v>0</v>
      </c>
      <c r="L15" s="51">
        <f t="shared" si="3"/>
        <v>1</v>
      </c>
      <c r="M15" s="19">
        <f t="shared" si="4"/>
        <v>0</v>
      </c>
      <c r="N15" s="19">
        <f t="shared" si="5"/>
        <v>381.49200000000002</v>
      </c>
      <c r="O15" s="15" t="s">
        <v>40</v>
      </c>
      <c r="P15" s="16" t="s">
        <v>40</v>
      </c>
      <c r="Q15" s="11" t="s">
        <v>40</v>
      </c>
    </row>
    <row r="16" spans="1:18" ht="47.25" x14ac:dyDescent="0.25">
      <c r="A16" s="52" t="s">
        <v>48</v>
      </c>
      <c r="B16" s="53" t="s">
        <v>27</v>
      </c>
      <c r="C16" s="54" t="s">
        <v>39</v>
      </c>
      <c r="D16" s="62">
        <f>27100-D17</f>
        <v>26806.5</v>
      </c>
      <c r="E16" s="62">
        <f t="shared" si="0"/>
        <v>26806.5</v>
      </c>
      <c r="F16" s="55">
        <f t="shared" si="1"/>
        <v>100</v>
      </c>
      <c r="G16" s="56">
        <v>1</v>
      </c>
      <c r="H16" s="56">
        <v>1</v>
      </c>
      <c r="I16" s="62">
        <v>26.489509999999999</v>
      </c>
      <c r="J16" s="62">
        <f>D16-I16</f>
        <v>26780.010490000001</v>
      </c>
      <c r="K16" s="60">
        <f t="shared" si="2"/>
        <v>1</v>
      </c>
      <c r="L16" s="60">
        <f t="shared" si="3"/>
        <v>1</v>
      </c>
      <c r="M16" s="62">
        <f t="shared" si="4"/>
        <v>26.489509999999999</v>
      </c>
      <c r="N16" s="62">
        <f t="shared" si="5"/>
        <v>26780.010490000001</v>
      </c>
      <c r="O16" s="17" t="s">
        <v>62</v>
      </c>
      <c r="P16" s="57" t="s">
        <v>40</v>
      </c>
      <c r="Q16" s="58" t="s">
        <v>40</v>
      </c>
      <c r="R16" s="59"/>
    </row>
    <row r="17" spans="1:18" ht="78.75" x14ac:dyDescent="0.25">
      <c r="A17" s="52" t="s">
        <v>49</v>
      </c>
      <c r="B17" s="53" t="s">
        <v>29</v>
      </c>
      <c r="C17" s="54" t="s">
        <v>74</v>
      </c>
      <c r="D17" s="62">
        <v>293.5</v>
      </c>
      <c r="E17" s="62">
        <f t="shared" si="0"/>
        <v>293.5</v>
      </c>
      <c r="F17" s="55">
        <f t="shared" si="1"/>
        <v>100</v>
      </c>
      <c r="G17" s="56">
        <v>1</v>
      </c>
      <c r="H17" s="56">
        <v>0</v>
      </c>
      <c r="I17" s="62">
        <f>D17</f>
        <v>293.5</v>
      </c>
      <c r="J17" s="62">
        <v>0</v>
      </c>
      <c r="K17" s="60">
        <f t="shared" si="2"/>
        <v>1</v>
      </c>
      <c r="L17" s="60">
        <f t="shared" si="3"/>
        <v>0</v>
      </c>
      <c r="M17" s="62">
        <f t="shared" si="4"/>
        <v>293.5</v>
      </c>
      <c r="N17" s="62">
        <f t="shared" si="5"/>
        <v>0</v>
      </c>
      <c r="O17" s="17" t="s">
        <v>63</v>
      </c>
      <c r="P17" s="57" t="s">
        <v>40</v>
      </c>
      <c r="Q17" s="58" t="s">
        <v>40</v>
      </c>
      <c r="R17" s="59"/>
    </row>
    <row r="18" spans="1:18" ht="47.25" x14ac:dyDescent="0.25">
      <c r="A18" s="1" t="s">
        <v>50</v>
      </c>
      <c r="B18" s="14" t="s">
        <v>30</v>
      </c>
      <c r="C18" s="35" t="s">
        <v>39</v>
      </c>
      <c r="D18" s="19">
        <v>19306.508999999998</v>
      </c>
      <c r="E18" s="19">
        <f t="shared" si="0"/>
        <v>19306.508999999998</v>
      </c>
      <c r="F18" s="41">
        <f t="shared" si="1"/>
        <v>100</v>
      </c>
      <c r="G18" s="38">
        <v>1</v>
      </c>
      <c r="H18" s="38">
        <v>0</v>
      </c>
      <c r="I18" s="19">
        <f>D18</f>
        <v>19306.508999999998</v>
      </c>
      <c r="J18" s="19">
        <v>0</v>
      </c>
      <c r="K18" s="51">
        <f t="shared" si="2"/>
        <v>1</v>
      </c>
      <c r="L18" s="51">
        <f t="shared" si="3"/>
        <v>0</v>
      </c>
      <c r="M18" s="19">
        <f t="shared" si="4"/>
        <v>19306.508999999998</v>
      </c>
      <c r="N18" s="19">
        <f t="shared" si="5"/>
        <v>0</v>
      </c>
      <c r="O18" s="15" t="s">
        <v>61</v>
      </c>
      <c r="P18" s="16" t="s">
        <v>40</v>
      </c>
      <c r="Q18" s="11" t="s">
        <v>40</v>
      </c>
    </row>
    <row r="19" spans="1:18" ht="78.75" x14ac:dyDescent="0.25">
      <c r="A19" s="1" t="s">
        <v>51</v>
      </c>
      <c r="B19" s="14" t="s">
        <v>31</v>
      </c>
      <c r="C19" s="35" t="s">
        <v>74</v>
      </c>
      <c r="D19" s="19">
        <v>563.47900000000004</v>
      </c>
      <c r="E19" s="19">
        <f t="shared" si="0"/>
        <v>563.47900000000004</v>
      </c>
      <c r="F19" s="41">
        <f t="shared" si="1"/>
        <v>100</v>
      </c>
      <c r="G19" s="38">
        <v>0</v>
      </c>
      <c r="H19" s="38">
        <v>1</v>
      </c>
      <c r="I19" s="19">
        <v>0</v>
      </c>
      <c r="J19" s="19">
        <f>D19</f>
        <v>563.47900000000004</v>
      </c>
      <c r="K19" s="51">
        <f t="shared" si="2"/>
        <v>0</v>
      </c>
      <c r="L19" s="51">
        <f t="shared" si="3"/>
        <v>1</v>
      </c>
      <c r="M19" s="19">
        <f t="shared" si="4"/>
        <v>0</v>
      </c>
      <c r="N19" s="19">
        <f t="shared" si="5"/>
        <v>563.47900000000004</v>
      </c>
      <c r="O19" s="15" t="s">
        <v>40</v>
      </c>
      <c r="P19" s="16" t="s">
        <v>40</v>
      </c>
      <c r="Q19" s="11" t="s">
        <v>40</v>
      </c>
    </row>
    <row r="20" spans="1:18" ht="94.5" x14ac:dyDescent="0.25">
      <c r="A20" s="1" t="s">
        <v>52</v>
      </c>
      <c r="B20" s="14" t="s">
        <v>32</v>
      </c>
      <c r="C20" s="35" t="s">
        <v>74</v>
      </c>
      <c r="D20" s="19">
        <v>10000</v>
      </c>
      <c r="E20" s="19">
        <f t="shared" si="0"/>
        <v>10000</v>
      </c>
      <c r="F20" s="41">
        <f t="shared" si="1"/>
        <v>100</v>
      </c>
      <c r="G20" s="38">
        <v>0</v>
      </c>
      <c r="H20" s="38">
        <v>28</v>
      </c>
      <c r="I20" s="19">
        <v>0</v>
      </c>
      <c r="J20" s="19">
        <v>10000</v>
      </c>
      <c r="K20" s="36">
        <f t="shared" si="2"/>
        <v>0</v>
      </c>
      <c r="L20" s="36">
        <f t="shared" si="3"/>
        <v>28</v>
      </c>
      <c r="M20" s="19">
        <f t="shared" si="4"/>
        <v>0</v>
      </c>
      <c r="N20" s="19">
        <f t="shared" si="5"/>
        <v>10000</v>
      </c>
      <c r="O20" s="15" t="s">
        <v>40</v>
      </c>
      <c r="P20" s="16" t="s">
        <v>40</v>
      </c>
      <c r="Q20" s="11" t="s">
        <v>40</v>
      </c>
    </row>
    <row r="21" spans="1:18" ht="94.5" x14ac:dyDescent="0.25">
      <c r="A21" s="1" t="s">
        <v>53</v>
      </c>
      <c r="B21" s="14" t="s">
        <v>33</v>
      </c>
      <c r="C21" s="35" t="s">
        <v>74</v>
      </c>
      <c r="D21" s="19">
        <v>5000</v>
      </c>
      <c r="E21" s="19">
        <f t="shared" si="0"/>
        <v>5000</v>
      </c>
      <c r="F21" s="41">
        <f t="shared" si="1"/>
        <v>100</v>
      </c>
      <c r="G21" s="38">
        <v>0</v>
      </c>
      <c r="H21" s="38">
        <v>13</v>
      </c>
      <c r="I21" s="19">
        <v>0</v>
      </c>
      <c r="J21" s="19">
        <v>5000</v>
      </c>
      <c r="K21" s="36">
        <f t="shared" si="2"/>
        <v>0</v>
      </c>
      <c r="L21" s="36">
        <f t="shared" si="3"/>
        <v>13</v>
      </c>
      <c r="M21" s="19">
        <f t="shared" si="4"/>
        <v>0</v>
      </c>
      <c r="N21" s="19">
        <f t="shared" si="5"/>
        <v>5000</v>
      </c>
      <c r="O21" s="15" t="s">
        <v>40</v>
      </c>
      <c r="P21" s="16" t="s">
        <v>40</v>
      </c>
      <c r="Q21" s="11" t="s">
        <v>40</v>
      </c>
    </row>
    <row r="22" spans="1:18" ht="47.25" x14ac:dyDescent="0.25">
      <c r="A22" s="1" t="s">
        <v>54</v>
      </c>
      <c r="B22" s="14" t="s">
        <v>34</v>
      </c>
      <c r="C22" s="35" t="s">
        <v>74</v>
      </c>
      <c r="D22" s="19">
        <f>5000-D23-D24</f>
        <v>2848.7233200000001</v>
      </c>
      <c r="E22" s="19">
        <f t="shared" si="0"/>
        <v>2848.7233200000001</v>
      </c>
      <c r="F22" s="41">
        <f t="shared" si="1"/>
        <v>100</v>
      </c>
      <c r="G22" s="38">
        <v>0</v>
      </c>
      <c r="H22" s="38">
        <v>15</v>
      </c>
      <c r="I22" s="19">
        <v>0</v>
      </c>
      <c r="J22" s="19">
        <f>5000-I23-I24</f>
        <v>2848.7233200000001</v>
      </c>
      <c r="K22" s="36">
        <f t="shared" si="2"/>
        <v>0</v>
      </c>
      <c r="L22" s="36">
        <f t="shared" si="3"/>
        <v>15</v>
      </c>
      <c r="M22" s="19">
        <f t="shared" si="4"/>
        <v>0</v>
      </c>
      <c r="N22" s="19">
        <f t="shared" si="5"/>
        <v>2848.7233200000001</v>
      </c>
      <c r="O22" s="15" t="s">
        <v>40</v>
      </c>
      <c r="P22" s="16" t="s">
        <v>40</v>
      </c>
      <c r="Q22" s="11" t="s">
        <v>40</v>
      </c>
    </row>
    <row r="23" spans="1:18" ht="63" x14ac:dyDescent="0.25">
      <c r="A23" s="1" t="s">
        <v>64</v>
      </c>
      <c r="B23" s="14" t="s">
        <v>66</v>
      </c>
      <c r="C23" s="35" t="s">
        <v>74</v>
      </c>
      <c r="D23" s="19">
        <v>859.27668000000006</v>
      </c>
      <c r="E23" s="19">
        <f t="shared" si="0"/>
        <v>859.27668000000006</v>
      </c>
      <c r="F23" s="41">
        <f t="shared" ref="F23" si="6">IFERROR(E23/D23%,"-")</f>
        <v>100.00000000000001</v>
      </c>
      <c r="G23" s="38">
        <v>1</v>
      </c>
      <c r="H23" s="38">
        <v>0</v>
      </c>
      <c r="I23" s="19">
        <v>859.27668000000006</v>
      </c>
      <c r="J23" s="19">
        <v>0</v>
      </c>
      <c r="K23" s="36">
        <f t="shared" ref="K23" si="7">G23</f>
        <v>1</v>
      </c>
      <c r="L23" s="36">
        <f t="shared" ref="L23" si="8">H23</f>
        <v>0</v>
      </c>
      <c r="M23" s="19">
        <f t="shared" si="4"/>
        <v>859.27668000000006</v>
      </c>
      <c r="N23" s="19">
        <f t="shared" si="5"/>
        <v>0</v>
      </c>
      <c r="O23" s="15" t="s">
        <v>68</v>
      </c>
      <c r="P23" s="16" t="s">
        <v>40</v>
      </c>
      <c r="Q23" s="11" t="s">
        <v>40</v>
      </c>
    </row>
    <row r="24" spans="1:18" ht="63" x14ac:dyDescent="0.25">
      <c r="A24" s="1" t="s">
        <v>65</v>
      </c>
      <c r="B24" s="14" t="s">
        <v>67</v>
      </c>
      <c r="C24" s="35" t="s">
        <v>74</v>
      </c>
      <c r="D24" s="19">
        <v>1292</v>
      </c>
      <c r="E24" s="19">
        <f t="shared" si="0"/>
        <v>1292</v>
      </c>
      <c r="F24" s="41">
        <f t="shared" si="1"/>
        <v>100</v>
      </c>
      <c r="G24" s="38">
        <v>1</v>
      </c>
      <c r="H24" s="38">
        <v>0</v>
      </c>
      <c r="I24" s="19">
        <v>1292</v>
      </c>
      <c r="J24" s="19">
        <v>0</v>
      </c>
      <c r="K24" s="36">
        <f t="shared" si="2"/>
        <v>1</v>
      </c>
      <c r="L24" s="36">
        <f t="shared" si="3"/>
        <v>0</v>
      </c>
      <c r="M24" s="19">
        <f t="shared" si="4"/>
        <v>1292</v>
      </c>
      <c r="N24" s="19">
        <f t="shared" si="5"/>
        <v>0</v>
      </c>
      <c r="O24" s="15" t="s">
        <v>69</v>
      </c>
      <c r="P24" s="16" t="s">
        <v>40</v>
      </c>
      <c r="Q24" s="11" t="s">
        <v>40</v>
      </c>
    </row>
    <row r="25" spans="1:18" ht="78.75" x14ac:dyDescent="0.25">
      <c r="A25" s="1" t="s">
        <v>55</v>
      </c>
      <c r="B25" s="14" t="s">
        <v>35</v>
      </c>
      <c r="C25" s="35" t="s">
        <v>74</v>
      </c>
      <c r="D25" s="19">
        <v>5000</v>
      </c>
      <c r="E25" s="19">
        <f t="shared" si="0"/>
        <v>5000</v>
      </c>
      <c r="F25" s="41">
        <f t="shared" si="1"/>
        <v>100</v>
      </c>
      <c r="G25" s="38">
        <v>0</v>
      </c>
      <c r="H25" s="38">
        <v>11</v>
      </c>
      <c r="I25" s="19">
        <v>0</v>
      </c>
      <c r="J25" s="19">
        <v>5000</v>
      </c>
      <c r="K25" s="36">
        <f t="shared" si="2"/>
        <v>0</v>
      </c>
      <c r="L25" s="36">
        <f t="shared" si="3"/>
        <v>11</v>
      </c>
      <c r="M25" s="19">
        <f t="shared" si="4"/>
        <v>0</v>
      </c>
      <c r="N25" s="19">
        <f t="shared" si="5"/>
        <v>5000</v>
      </c>
      <c r="O25" s="15" t="s">
        <v>40</v>
      </c>
      <c r="P25" s="16" t="s">
        <v>40</v>
      </c>
      <c r="Q25" s="11" t="s">
        <v>40</v>
      </c>
    </row>
    <row r="26" spans="1:18" ht="63" x14ac:dyDescent="0.25">
      <c r="A26" s="1" t="s">
        <v>56</v>
      </c>
      <c r="B26" s="14" t="s">
        <v>36</v>
      </c>
      <c r="C26" s="35" t="s">
        <v>74</v>
      </c>
      <c r="D26" s="19">
        <v>4000</v>
      </c>
      <c r="E26" s="19">
        <f t="shared" si="0"/>
        <v>4000</v>
      </c>
      <c r="F26" s="41">
        <f t="shared" si="1"/>
        <v>100</v>
      </c>
      <c r="G26" s="38">
        <v>0</v>
      </c>
      <c r="H26" s="38">
        <v>8</v>
      </c>
      <c r="I26" s="19">
        <v>0</v>
      </c>
      <c r="J26" s="19">
        <v>4000</v>
      </c>
      <c r="K26" s="36">
        <f t="shared" si="2"/>
        <v>0</v>
      </c>
      <c r="L26" s="36">
        <f t="shared" si="3"/>
        <v>8</v>
      </c>
      <c r="M26" s="19">
        <f t="shared" si="4"/>
        <v>0</v>
      </c>
      <c r="N26" s="19">
        <f t="shared" si="5"/>
        <v>4000</v>
      </c>
      <c r="O26" s="15" t="s">
        <v>40</v>
      </c>
      <c r="P26" s="16" t="s">
        <v>40</v>
      </c>
      <c r="Q26" s="11" t="s">
        <v>40</v>
      </c>
    </row>
    <row r="27" spans="1:18" ht="47.25" x14ac:dyDescent="0.25">
      <c r="A27" s="1" t="s">
        <v>57</v>
      </c>
      <c r="B27" s="14" t="s">
        <v>37</v>
      </c>
      <c r="C27" s="35" t="s">
        <v>74</v>
      </c>
      <c r="D27" s="19">
        <v>3176.7391299999999</v>
      </c>
      <c r="E27" s="19">
        <f t="shared" si="0"/>
        <v>3176.7391299999999</v>
      </c>
      <c r="F27" s="41">
        <f t="shared" ref="F27:F31" si="9">IFERROR(E27/D27%,"-")</f>
        <v>100</v>
      </c>
      <c r="G27" s="38">
        <v>0</v>
      </c>
      <c r="H27" s="38">
        <v>7</v>
      </c>
      <c r="I27" s="19">
        <v>0</v>
      </c>
      <c r="J27" s="19">
        <v>3176.7391299999999</v>
      </c>
      <c r="K27" s="36">
        <f t="shared" ref="K27" si="10">G27</f>
        <v>0</v>
      </c>
      <c r="L27" s="36">
        <f t="shared" ref="L27" si="11">H27</f>
        <v>7</v>
      </c>
      <c r="M27" s="19">
        <f t="shared" si="4"/>
        <v>0</v>
      </c>
      <c r="N27" s="19">
        <f t="shared" si="5"/>
        <v>3176.7391299999999</v>
      </c>
      <c r="O27" s="15" t="s">
        <v>40</v>
      </c>
      <c r="P27" s="16" t="s">
        <v>40</v>
      </c>
      <c r="Q27" s="11" t="s">
        <v>40</v>
      </c>
    </row>
    <row r="28" spans="1:18" ht="47.25" x14ac:dyDescent="0.25">
      <c r="A28" s="52" t="s">
        <v>81</v>
      </c>
      <c r="B28" s="53" t="s">
        <v>79</v>
      </c>
      <c r="C28" s="54" t="s">
        <v>39</v>
      </c>
      <c r="D28" s="62">
        <v>3602.73684</v>
      </c>
      <c r="E28" s="62">
        <v>0</v>
      </c>
      <c r="F28" s="55">
        <f t="shared" ref="F28" si="12">IFERROR(E28/D28%,"-")</f>
        <v>0</v>
      </c>
      <c r="G28" s="56">
        <v>1</v>
      </c>
      <c r="H28" s="56">
        <v>1</v>
      </c>
      <c r="I28" s="62">
        <v>2247.6129999999998</v>
      </c>
      <c r="J28" s="62">
        <f>D28-I28</f>
        <v>1355.1238400000002</v>
      </c>
      <c r="K28" s="60">
        <v>0</v>
      </c>
      <c r="L28" s="60">
        <v>0</v>
      </c>
      <c r="M28" s="62">
        <v>0</v>
      </c>
      <c r="N28" s="62">
        <v>0</v>
      </c>
      <c r="O28" s="15" t="s">
        <v>40</v>
      </c>
      <c r="P28" s="57">
        <v>44155</v>
      </c>
      <c r="Q28" s="58" t="s">
        <v>40</v>
      </c>
      <c r="R28" s="59"/>
    </row>
    <row r="29" spans="1:18" ht="47.25" x14ac:dyDescent="0.25">
      <c r="A29" s="52" t="s">
        <v>82</v>
      </c>
      <c r="B29" s="53" t="s">
        <v>80</v>
      </c>
      <c r="C29" s="54" t="s">
        <v>39</v>
      </c>
      <c r="D29" s="62">
        <v>23397.263159999999</v>
      </c>
      <c r="E29" s="62">
        <v>0</v>
      </c>
      <c r="F29" s="55">
        <f t="shared" si="9"/>
        <v>0</v>
      </c>
      <c r="G29" s="56">
        <v>2</v>
      </c>
      <c r="H29" s="56">
        <v>1</v>
      </c>
      <c r="I29" s="62">
        <f>18245.11716+791.204</f>
        <v>19036.321160000003</v>
      </c>
      <c r="J29" s="62">
        <f>D29-I29</f>
        <v>4360.9419999999955</v>
      </c>
      <c r="K29" s="60">
        <v>0</v>
      </c>
      <c r="L29" s="60">
        <v>0</v>
      </c>
      <c r="M29" s="62">
        <v>0</v>
      </c>
      <c r="N29" s="62">
        <v>0</v>
      </c>
      <c r="O29" s="15" t="s">
        <v>40</v>
      </c>
      <c r="P29" s="57">
        <v>44155</v>
      </c>
      <c r="Q29" s="58" t="s">
        <v>40</v>
      </c>
      <c r="R29" s="59"/>
    </row>
    <row r="30" spans="1:18" ht="78.75" x14ac:dyDescent="0.25">
      <c r="A30" s="1" t="s">
        <v>83</v>
      </c>
      <c r="B30" s="14" t="s">
        <v>85</v>
      </c>
      <c r="C30" s="35" t="s">
        <v>74</v>
      </c>
      <c r="D30" s="19">
        <v>5000</v>
      </c>
      <c r="E30" s="19">
        <v>0</v>
      </c>
      <c r="F30" s="41">
        <f t="shared" ref="F30" si="13">IFERROR(E30/D30%,"-")</f>
        <v>0</v>
      </c>
      <c r="G30" s="38">
        <v>0</v>
      </c>
      <c r="H30" s="38">
        <v>16</v>
      </c>
      <c r="I30" s="19">
        <v>0</v>
      </c>
      <c r="J30" s="19">
        <v>5000</v>
      </c>
      <c r="K30" s="36">
        <v>0</v>
      </c>
      <c r="L30" s="36">
        <v>16</v>
      </c>
      <c r="M30" s="19">
        <v>0</v>
      </c>
      <c r="N30" s="19">
        <v>5000</v>
      </c>
      <c r="O30" s="15" t="s">
        <v>40</v>
      </c>
      <c r="P30" s="57">
        <v>44155</v>
      </c>
      <c r="Q30" s="11" t="s">
        <v>40</v>
      </c>
    </row>
    <row r="31" spans="1:18" ht="78.75" x14ac:dyDescent="0.25">
      <c r="A31" s="1" t="s">
        <v>84</v>
      </c>
      <c r="B31" s="14" t="s">
        <v>86</v>
      </c>
      <c r="C31" s="35" t="s">
        <v>74</v>
      </c>
      <c r="D31" s="19">
        <v>5000</v>
      </c>
      <c r="E31" s="19">
        <v>0</v>
      </c>
      <c r="F31" s="41">
        <f t="shared" si="9"/>
        <v>0</v>
      </c>
      <c r="G31" s="38">
        <v>0</v>
      </c>
      <c r="H31" s="38">
        <v>13</v>
      </c>
      <c r="I31" s="19">
        <v>0</v>
      </c>
      <c r="J31" s="19">
        <v>5000</v>
      </c>
      <c r="K31" s="36">
        <v>0</v>
      </c>
      <c r="L31" s="36">
        <v>13</v>
      </c>
      <c r="M31" s="19">
        <v>0</v>
      </c>
      <c r="N31" s="19">
        <v>5000</v>
      </c>
      <c r="O31" s="15" t="s">
        <v>40</v>
      </c>
      <c r="P31" s="57">
        <v>44155</v>
      </c>
      <c r="Q31" s="11" t="s">
        <v>40</v>
      </c>
    </row>
    <row r="32" spans="1:18" ht="15.75" customHeight="1" x14ac:dyDescent="0.25">
      <c r="A32" s="32"/>
      <c r="B32" s="10" t="s">
        <v>77</v>
      </c>
      <c r="C32" s="9"/>
      <c r="D32" s="63">
        <f>SUM(D10:D31)</f>
        <v>163206.98113</v>
      </c>
      <c r="E32" s="63">
        <f>SUM(E10:E31)</f>
        <v>126206.98113000001</v>
      </c>
      <c r="F32" s="37">
        <f t="shared" si="1"/>
        <v>77.329401142143411</v>
      </c>
      <c r="G32" s="26">
        <f t="shared" ref="G32:N32" si="14">SUM(G10:G31)</f>
        <v>10</v>
      </c>
      <c r="H32" s="26">
        <f t="shared" si="14"/>
        <v>130</v>
      </c>
      <c r="I32" s="63">
        <f t="shared" si="14"/>
        <v>81708.872350000005</v>
      </c>
      <c r="J32" s="63">
        <f t="shared" si="14"/>
        <v>81498.108779999995</v>
      </c>
      <c r="K32" s="26">
        <f t="shared" si="14"/>
        <v>7</v>
      </c>
      <c r="L32" s="26">
        <f t="shared" si="14"/>
        <v>128</v>
      </c>
      <c r="M32" s="63">
        <f t="shared" si="14"/>
        <v>60424.938190000001</v>
      </c>
      <c r="N32" s="63">
        <f t="shared" si="14"/>
        <v>75782.042939999999</v>
      </c>
      <c r="O32" s="12" t="s">
        <v>40</v>
      </c>
      <c r="P32" s="3" t="s">
        <v>40</v>
      </c>
      <c r="Q32" s="11" t="s">
        <v>40</v>
      </c>
    </row>
    <row r="33" spans="1:17" ht="31.5" x14ac:dyDescent="0.25">
      <c r="A33" s="25">
        <v>2</v>
      </c>
      <c r="B33" s="28" t="s">
        <v>3</v>
      </c>
      <c r="C33" s="25"/>
      <c r="D33" s="64"/>
      <c r="E33" s="64"/>
      <c r="F33" s="42"/>
      <c r="G33" s="39"/>
      <c r="H33" s="39"/>
      <c r="I33" s="64"/>
      <c r="J33" s="64"/>
      <c r="K33" s="21"/>
      <c r="L33" s="21"/>
      <c r="M33" s="64"/>
      <c r="N33" s="64"/>
      <c r="O33" s="21"/>
      <c r="P33" s="24"/>
      <c r="Q33" s="20"/>
    </row>
    <row r="34" spans="1:17" ht="47.25" x14ac:dyDescent="0.25">
      <c r="A34" s="31" t="s">
        <v>23</v>
      </c>
      <c r="B34" s="14" t="s">
        <v>41</v>
      </c>
      <c r="C34" s="35" t="s">
        <v>74</v>
      </c>
      <c r="D34" s="18">
        <v>1100</v>
      </c>
      <c r="E34" s="18">
        <f>D34</f>
        <v>1100</v>
      </c>
      <c r="F34" s="43">
        <f t="shared" si="1"/>
        <v>100</v>
      </c>
      <c r="G34" s="40">
        <v>0</v>
      </c>
      <c r="H34" s="50">
        <v>9</v>
      </c>
      <c r="I34" s="18">
        <v>0</v>
      </c>
      <c r="J34" s="18">
        <f>D34</f>
        <v>1100</v>
      </c>
      <c r="K34" s="51">
        <f>G34</f>
        <v>0</v>
      </c>
      <c r="L34" s="51">
        <v>9</v>
      </c>
      <c r="M34" s="19">
        <f t="shared" ref="M34:M38" si="15">I34</f>
        <v>0</v>
      </c>
      <c r="N34" s="19">
        <f t="shared" ref="N34:N38" si="16">J34</f>
        <v>1100</v>
      </c>
      <c r="O34" s="18" t="s">
        <v>40</v>
      </c>
      <c r="P34" s="8" t="s">
        <v>40</v>
      </c>
      <c r="Q34" s="11" t="s">
        <v>40</v>
      </c>
    </row>
    <row r="35" spans="1:17" ht="47.25" x14ac:dyDescent="0.25">
      <c r="A35" s="31" t="s">
        <v>25</v>
      </c>
      <c r="B35" s="14" t="s">
        <v>42</v>
      </c>
      <c r="C35" s="35" t="s">
        <v>74</v>
      </c>
      <c r="D35" s="18">
        <v>8400</v>
      </c>
      <c r="E35" s="18">
        <v>5400</v>
      </c>
      <c r="F35" s="43">
        <f t="shared" si="1"/>
        <v>64.285714285714292</v>
      </c>
      <c r="G35" s="40" t="s">
        <v>40</v>
      </c>
      <c r="H35" s="40" t="s">
        <v>40</v>
      </c>
      <c r="I35" s="18" t="s">
        <v>40</v>
      </c>
      <c r="J35" s="18" t="s">
        <v>40</v>
      </c>
      <c r="K35" s="18" t="s">
        <v>40</v>
      </c>
      <c r="L35" s="18" t="s">
        <v>40</v>
      </c>
      <c r="M35" s="19" t="str">
        <f t="shared" si="15"/>
        <v>-</v>
      </c>
      <c r="N35" s="19" t="str">
        <f t="shared" si="16"/>
        <v>-</v>
      </c>
      <c r="O35" s="18" t="s">
        <v>40</v>
      </c>
      <c r="P35" s="8" t="s">
        <v>40</v>
      </c>
      <c r="Q35" s="35" t="s">
        <v>90</v>
      </c>
    </row>
    <row r="36" spans="1:17" ht="47.25" x14ac:dyDescent="0.25">
      <c r="A36" s="31" t="s">
        <v>58</v>
      </c>
      <c r="B36" s="14" t="s">
        <v>43</v>
      </c>
      <c r="C36" s="35" t="s">
        <v>74</v>
      </c>
      <c r="D36" s="18">
        <f>1500-D37-D38</f>
        <v>137.99999999999994</v>
      </c>
      <c r="E36" s="18">
        <f t="shared" ref="E36:E38" si="17">D36</f>
        <v>137.99999999999994</v>
      </c>
      <c r="F36" s="43">
        <f t="shared" si="1"/>
        <v>100</v>
      </c>
      <c r="G36" s="40">
        <v>0</v>
      </c>
      <c r="H36" s="40">
        <v>1</v>
      </c>
      <c r="I36" s="18">
        <f>G36*$D36</f>
        <v>0</v>
      </c>
      <c r="J36" s="18">
        <f t="shared" ref="J36:J38" si="18">H36*$D36</f>
        <v>137.99999999999994</v>
      </c>
      <c r="K36" s="36">
        <f t="shared" ref="K36:L38" si="19">G36</f>
        <v>0</v>
      </c>
      <c r="L36" s="36">
        <f t="shared" si="19"/>
        <v>1</v>
      </c>
      <c r="M36" s="19">
        <f t="shared" si="15"/>
        <v>0</v>
      </c>
      <c r="N36" s="19">
        <f t="shared" si="16"/>
        <v>137.99999999999994</v>
      </c>
      <c r="O36" s="18" t="s">
        <v>40</v>
      </c>
      <c r="P36" s="8" t="s">
        <v>40</v>
      </c>
      <c r="Q36" s="11" t="s">
        <v>40</v>
      </c>
    </row>
    <row r="37" spans="1:17" ht="63" x14ac:dyDescent="0.25">
      <c r="A37" s="31" t="s">
        <v>70</v>
      </c>
      <c r="B37" s="14" t="s">
        <v>72</v>
      </c>
      <c r="C37" s="35" t="s">
        <v>74</v>
      </c>
      <c r="D37" s="18">
        <v>1156.2</v>
      </c>
      <c r="E37" s="18">
        <f t="shared" si="17"/>
        <v>1156.2</v>
      </c>
      <c r="F37" s="43">
        <f t="shared" ref="F37" si="20">IFERROR(E37/D37%,"-")</f>
        <v>100</v>
      </c>
      <c r="G37" s="40">
        <v>1</v>
      </c>
      <c r="H37" s="40">
        <v>0</v>
      </c>
      <c r="I37" s="18">
        <f t="shared" ref="I37:I38" si="21">G37*$D37</f>
        <v>1156.2</v>
      </c>
      <c r="J37" s="18">
        <f t="shared" si="18"/>
        <v>0</v>
      </c>
      <c r="K37" s="36">
        <f t="shared" si="19"/>
        <v>1</v>
      </c>
      <c r="L37" s="36">
        <f t="shared" si="19"/>
        <v>0</v>
      </c>
      <c r="M37" s="19">
        <f t="shared" si="15"/>
        <v>1156.2</v>
      </c>
      <c r="N37" s="19">
        <f t="shared" si="16"/>
        <v>0</v>
      </c>
      <c r="O37" s="18" t="s">
        <v>40</v>
      </c>
      <c r="P37" s="8" t="s">
        <v>40</v>
      </c>
      <c r="Q37" s="11" t="s">
        <v>40</v>
      </c>
    </row>
    <row r="38" spans="1:17" ht="47.25" x14ac:dyDescent="0.25">
      <c r="A38" s="31" t="s">
        <v>71</v>
      </c>
      <c r="B38" s="14" t="s">
        <v>73</v>
      </c>
      <c r="C38" s="35" t="s">
        <v>74</v>
      </c>
      <c r="D38" s="18">
        <v>205.8</v>
      </c>
      <c r="E38" s="18">
        <f t="shared" si="17"/>
        <v>205.8</v>
      </c>
      <c r="F38" s="43">
        <f t="shared" si="1"/>
        <v>99.999999999999986</v>
      </c>
      <c r="G38" s="40">
        <v>1</v>
      </c>
      <c r="H38" s="40">
        <v>0</v>
      </c>
      <c r="I38" s="18">
        <f t="shared" si="21"/>
        <v>205.8</v>
      </c>
      <c r="J38" s="18">
        <f t="shared" si="18"/>
        <v>0</v>
      </c>
      <c r="K38" s="36">
        <f t="shared" si="19"/>
        <v>1</v>
      </c>
      <c r="L38" s="36">
        <f t="shared" si="19"/>
        <v>0</v>
      </c>
      <c r="M38" s="19">
        <f t="shared" si="15"/>
        <v>205.8</v>
      </c>
      <c r="N38" s="19">
        <f t="shared" si="16"/>
        <v>0</v>
      </c>
      <c r="O38" s="18" t="s">
        <v>40</v>
      </c>
      <c r="P38" s="8" t="s">
        <v>40</v>
      </c>
      <c r="Q38" s="11" t="s">
        <v>40</v>
      </c>
    </row>
    <row r="39" spans="1:17" ht="15.75" customHeight="1" x14ac:dyDescent="0.25">
      <c r="A39" s="32"/>
      <c r="B39" s="10" t="s">
        <v>77</v>
      </c>
      <c r="C39" s="9"/>
      <c r="D39" s="63">
        <f>SUM(D34:D38)</f>
        <v>11000</v>
      </c>
      <c r="E39" s="63">
        <f>SUM(E34:E38)</f>
        <v>8000</v>
      </c>
      <c r="F39" s="37">
        <f t="shared" si="1"/>
        <v>72.727272727272734</v>
      </c>
      <c r="G39" s="26">
        <f t="shared" ref="G39:N39" si="22">SUM(G34:G38)</f>
        <v>2</v>
      </c>
      <c r="H39" s="26">
        <f t="shared" si="22"/>
        <v>10</v>
      </c>
      <c r="I39" s="63">
        <f t="shared" si="22"/>
        <v>1362</v>
      </c>
      <c r="J39" s="63">
        <f t="shared" si="22"/>
        <v>1238</v>
      </c>
      <c r="K39" s="26">
        <f t="shared" si="22"/>
        <v>2</v>
      </c>
      <c r="L39" s="26">
        <f t="shared" si="22"/>
        <v>10</v>
      </c>
      <c r="M39" s="63">
        <f t="shared" si="22"/>
        <v>1362</v>
      </c>
      <c r="N39" s="63">
        <f t="shared" si="22"/>
        <v>1238</v>
      </c>
      <c r="O39" s="12" t="s">
        <v>40</v>
      </c>
      <c r="P39" s="3" t="s">
        <v>40</v>
      </c>
      <c r="Q39" s="11" t="s">
        <v>40</v>
      </c>
    </row>
    <row r="40" spans="1:17" ht="31.5" x14ac:dyDescent="0.25">
      <c r="A40" s="25">
        <v>3</v>
      </c>
      <c r="B40" s="28" t="s">
        <v>4</v>
      </c>
      <c r="C40" s="25"/>
      <c r="D40" s="64"/>
      <c r="E40" s="64"/>
      <c r="F40" s="42"/>
      <c r="G40" s="39"/>
      <c r="H40" s="39"/>
      <c r="I40" s="64"/>
      <c r="J40" s="64"/>
      <c r="K40" s="21"/>
      <c r="L40" s="21"/>
      <c r="M40" s="64"/>
      <c r="N40" s="64"/>
      <c r="O40" s="21"/>
      <c r="P40" s="24"/>
      <c r="Q40" s="20"/>
    </row>
    <row r="41" spans="1:17" ht="94.5" x14ac:dyDescent="0.25">
      <c r="A41" s="1" t="s">
        <v>28</v>
      </c>
      <c r="B41" s="14" t="s">
        <v>59</v>
      </c>
      <c r="C41" s="35" t="s">
        <v>74</v>
      </c>
      <c r="D41" s="19">
        <v>5700</v>
      </c>
      <c r="E41" s="19">
        <v>5700</v>
      </c>
      <c r="F41" s="41">
        <f t="shared" si="1"/>
        <v>100</v>
      </c>
      <c r="G41" s="38">
        <v>1</v>
      </c>
      <c r="H41" s="38">
        <v>0</v>
      </c>
      <c r="I41" s="19">
        <v>5700</v>
      </c>
      <c r="J41" s="19">
        <v>0</v>
      </c>
      <c r="K41" s="36">
        <f>G41</f>
        <v>1</v>
      </c>
      <c r="L41" s="36">
        <f>H41</f>
        <v>0</v>
      </c>
      <c r="M41" s="19">
        <v>5700</v>
      </c>
      <c r="N41" s="19">
        <v>0</v>
      </c>
      <c r="O41" s="19" t="s">
        <v>40</v>
      </c>
      <c r="P41" s="16" t="s">
        <v>40</v>
      </c>
      <c r="Q41" s="11" t="s">
        <v>40</v>
      </c>
    </row>
    <row r="42" spans="1:17" ht="15.75" customHeight="1" x14ac:dyDescent="0.25">
      <c r="A42" s="32"/>
      <c r="B42" s="10" t="s">
        <v>77</v>
      </c>
      <c r="C42" s="9"/>
      <c r="D42" s="63">
        <f>SUM(D41)</f>
        <v>5700</v>
      </c>
      <c r="E42" s="63">
        <f>SUM(E41)</f>
        <v>5700</v>
      </c>
      <c r="F42" s="37">
        <f t="shared" si="1"/>
        <v>100</v>
      </c>
      <c r="G42" s="26">
        <f t="shared" ref="G42:N42" si="23">SUM(G41)</f>
        <v>1</v>
      </c>
      <c r="H42" s="26">
        <f t="shared" si="23"/>
        <v>0</v>
      </c>
      <c r="I42" s="63">
        <f t="shared" si="23"/>
        <v>5700</v>
      </c>
      <c r="J42" s="63">
        <f t="shared" si="23"/>
        <v>0</v>
      </c>
      <c r="K42" s="26">
        <f t="shared" si="23"/>
        <v>1</v>
      </c>
      <c r="L42" s="26">
        <f t="shared" si="23"/>
        <v>0</v>
      </c>
      <c r="M42" s="63">
        <f t="shared" si="23"/>
        <v>5700</v>
      </c>
      <c r="N42" s="63">
        <f t="shared" si="23"/>
        <v>0</v>
      </c>
      <c r="O42" s="12" t="s">
        <v>40</v>
      </c>
      <c r="P42" s="3" t="s">
        <v>40</v>
      </c>
      <c r="Q42" s="11" t="s">
        <v>40</v>
      </c>
    </row>
    <row r="43" spans="1:17" x14ac:dyDescent="0.25">
      <c r="A43" s="32"/>
      <c r="B43" s="10" t="s">
        <v>78</v>
      </c>
      <c r="C43" s="9"/>
      <c r="D43" s="63">
        <f>SUM(D42,D39,D32)</f>
        <v>179906.98113</v>
      </c>
      <c r="E43" s="63">
        <f>SUM(E42,E39,E32)</f>
        <v>139906.98113000003</v>
      </c>
      <c r="F43" s="37">
        <f t="shared" si="1"/>
        <v>77.76628802909201</v>
      </c>
      <c r="G43" s="26">
        <f t="shared" ref="G43:N43" si="24">SUM(G42,G39,G32)</f>
        <v>13</v>
      </c>
      <c r="H43" s="26">
        <f t="shared" si="24"/>
        <v>140</v>
      </c>
      <c r="I43" s="63">
        <f t="shared" si="24"/>
        <v>88770.872350000005</v>
      </c>
      <c r="J43" s="63">
        <f t="shared" si="24"/>
        <v>82736.108779999995</v>
      </c>
      <c r="K43" s="26">
        <f t="shared" si="24"/>
        <v>10</v>
      </c>
      <c r="L43" s="26">
        <f t="shared" si="24"/>
        <v>138</v>
      </c>
      <c r="M43" s="63">
        <f t="shared" si="24"/>
        <v>67486.938190000001</v>
      </c>
      <c r="N43" s="63">
        <f t="shared" si="24"/>
        <v>77020.042939999999</v>
      </c>
      <c r="O43" s="12" t="s">
        <v>40</v>
      </c>
      <c r="P43" s="3" t="s">
        <v>40</v>
      </c>
      <c r="Q43" s="11" t="s">
        <v>40</v>
      </c>
    </row>
    <row r="44" spans="1:17" x14ac:dyDescent="0.25">
      <c r="B44" s="29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mergeCells count="15">
    <mergeCell ref="A8:Q8"/>
    <mergeCell ref="A2:Q2"/>
    <mergeCell ref="A4:A5"/>
    <mergeCell ref="B4:B5"/>
    <mergeCell ref="D4:D5"/>
    <mergeCell ref="E4:E5"/>
    <mergeCell ref="F4:F5"/>
    <mergeCell ref="P4:P5"/>
    <mergeCell ref="Q4:Q5"/>
    <mergeCell ref="G4:H4"/>
    <mergeCell ref="I4:J4"/>
    <mergeCell ref="K4:L4"/>
    <mergeCell ref="M4:N4"/>
    <mergeCell ref="C4:C5"/>
    <mergeCell ref="O4:O5"/>
  </mergeCells>
  <printOptions horizontalCentered="1"/>
  <pageMargins left="3.937007874015748E-2" right="3.937007874015748E-2" top="0.31496062992125984" bottom="0.19685039370078741" header="0.19685039370078741" footer="0.11811023622047245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Имам Идрисов</dc:creator>
  <cp:lastModifiedBy>Артур Эльмурзаев</cp:lastModifiedBy>
  <cp:lastPrinted>2020-11-03T12:26:11Z</cp:lastPrinted>
  <dcterms:created xsi:type="dcterms:W3CDTF">2019-10-03T14:51:44Z</dcterms:created>
  <dcterms:modified xsi:type="dcterms:W3CDTF">2020-11-03T12:26:17Z</dcterms:modified>
</cp:coreProperties>
</file>