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Users\RPo\Проектный офис\Указы\Указ № 204\Письма\!Ежемесячные\Исмаилову А.С. 734-п; 173-пс-02\11. Ноябрь\"/>
    </mc:Choice>
  </mc:AlternateContent>
  <xr:revisionPtr revIDLastSave="0" documentId="13_ncr:1_{FD1F562B-DB8E-444E-8D73-F81B6812A1BF}" xr6:coauthVersionLast="40" xr6:coauthVersionMax="40" xr10:uidLastSave="{00000000-0000-0000-0000-000000000000}"/>
  <bookViews>
    <workbookView xWindow="-120" yWindow="-120" windowWidth="29040" windowHeight="15990" firstSheet="4" activeTab="4" xr2:uid="{00000000-000D-0000-FFFF-FFFF00000000}"/>
  </bookViews>
  <sheets>
    <sheet name="Справка" sheetId="2" state="hidden" r:id="rId1"/>
    <sheet name="справка1" sheetId="6" state="hidden" r:id="rId2"/>
    <sheet name="27.09" sheetId="7" state="hidden" r:id="rId3"/>
    <sheet name="04.10.2019" sheetId="8" state="hidden" r:id="rId4"/>
    <sheet name="нацпроекты" sheetId="9" r:id="rId5"/>
  </sheets>
  <definedNames>
    <definedName name="_xlnm._FilterDatabase" localSheetId="3" hidden="1">'04.10.2019'!$A$5:$R$46</definedName>
    <definedName name="_xlnm._FilterDatabase" localSheetId="2" hidden="1">'27.09'!$A$5:$R$46</definedName>
    <definedName name="_xlnm._FilterDatabase" localSheetId="4" hidden="1">нацпроекты!$A$8:$W$14</definedName>
    <definedName name="_xlnm._FilterDatabase" localSheetId="0" hidden="1">Справка!$A$5:$R$45</definedName>
    <definedName name="_xlnm._FilterDatabase" localSheetId="1" hidden="1">справка1!$A$5:$R$46</definedName>
    <definedName name="_xlnm.Print_Titles" localSheetId="3">'04.10.2019'!$3:$5</definedName>
    <definedName name="_xlnm.Print_Titles" localSheetId="2">'27.09'!$3:$5</definedName>
    <definedName name="_xlnm.Print_Titles" localSheetId="4">нацпроекты!$6:$8</definedName>
    <definedName name="_xlnm.Print_Titles" localSheetId="0">Справка!$3:$5</definedName>
    <definedName name="_xlnm.Print_Titles" localSheetId="1">справка1!$3:$5</definedName>
    <definedName name="_xlnm.Print_Area" localSheetId="3">'04.10.2019'!$A$1:$M$46</definedName>
    <definedName name="_xlnm.Print_Area" localSheetId="2">'27.09'!$A$1:$M$46</definedName>
    <definedName name="_xlnm.Print_Area" localSheetId="4">нацпроекты!$A$1:$U$13</definedName>
    <definedName name="_xlnm.Print_Area" localSheetId="0">Справка!$A$1:$M$45</definedName>
    <definedName name="_xlnm.Print_Area" localSheetId="1">справка1!$A$1:$M$57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9" l="1"/>
  <c r="M11" i="9"/>
  <c r="K11" i="9"/>
  <c r="J11" i="9"/>
  <c r="N12" i="9" l="1"/>
  <c r="K12" i="9"/>
  <c r="U13" i="9" l="1"/>
  <c r="T13" i="9"/>
  <c r="S13" i="9"/>
  <c r="R13" i="9"/>
  <c r="U12" i="9"/>
  <c r="T12" i="9"/>
  <c r="S12" i="9"/>
  <c r="R12" i="9"/>
  <c r="U11" i="9"/>
  <c r="T11" i="9"/>
  <c r="S11" i="9"/>
  <c r="R11" i="9"/>
  <c r="L13" i="9"/>
  <c r="L12" i="9"/>
  <c r="L11" i="9"/>
  <c r="I13" i="9"/>
  <c r="I12" i="9"/>
  <c r="I11" i="9"/>
  <c r="D13" i="9"/>
  <c r="D12" i="9"/>
  <c r="Q12" i="9" s="1"/>
  <c r="D11" i="9"/>
  <c r="Q11" i="9" l="1"/>
  <c r="Q13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Q10" i="9" l="1"/>
  <c r="U10" i="9"/>
  <c r="T10" i="9"/>
  <c r="R10" i="9"/>
  <c r="S10" i="9"/>
  <c r="J41" i="8"/>
  <c r="I40" i="8" l="1"/>
  <c r="K13" i="8" l="1"/>
  <c r="L13" i="8"/>
  <c r="H13" i="8"/>
  <c r="I13" i="8"/>
  <c r="H31" i="8"/>
  <c r="I31" i="8"/>
  <c r="H28" i="8" l="1"/>
  <c r="I28" i="8"/>
  <c r="K28" i="8"/>
  <c r="L28" i="8"/>
  <c r="J28" i="8" s="1"/>
  <c r="M28" i="8" s="1"/>
  <c r="J44" i="8"/>
  <c r="J45" i="8"/>
  <c r="G45" i="8"/>
  <c r="D45" i="8"/>
  <c r="G44" i="8"/>
  <c r="G51" i="8" s="1"/>
  <c r="G43" i="8" s="1"/>
  <c r="D44" i="8"/>
  <c r="D43" i="8"/>
  <c r="F42" i="8"/>
  <c r="E42" i="8"/>
  <c r="G41" i="8"/>
  <c r="D41" i="8"/>
  <c r="M41" i="8" s="1"/>
  <c r="L40" i="8"/>
  <c r="K40" i="8"/>
  <c r="H40" i="8"/>
  <c r="G40" i="8" s="1"/>
  <c r="F40" i="8"/>
  <c r="E40" i="8"/>
  <c r="J39" i="8"/>
  <c r="G39" i="8"/>
  <c r="D39" i="8"/>
  <c r="J38" i="8"/>
  <c r="G38" i="8"/>
  <c r="D38" i="8"/>
  <c r="J37" i="8"/>
  <c r="M37" i="8" s="1"/>
  <c r="G37" i="8"/>
  <c r="D37" i="8"/>
  <c r="J36" i="8"/>
  <c r="G36" i="8"/>
  <c r="D36" i="8"/>
  <c r="J35" i="8"/>
  <c r="G35" i="8"/>
  <c r="D35" i="8"/>
  <c r="J34" i="8"/>
  <c r="G34" i="8"/>
  <c r="D34" i="8"/>
  <c r="L33" i="8"/>
  <c r="K33" i="8"/>
  <c r="I33" i="8"/>
  <c r="H33" i="8"/>
  <c r="F33" i="8"/>
  <c r="E33" i="8"/>
  <c r="J32" i="8"/>
  <c r="J31" i="8" s="1"/>
  <c r="G32" i="8"/>
  <c r="D32" i="8"/>
  <c r="L31" i="8"/>
  <c r="K31" i="8"/>
  <c r="G31" i="8"/>
  <c r="F31" i="8"/>
  <c r="E31" i="8"/>
  <c r="J30" i="8"/>
  <c r="M30" i="8" s="1"/>
  <c r="G30" i="8"/>
  <c r="J29" i="8"/>
  <c r="D29" i="8"/>
  <c r="F28" i="8"/>
  <c r="E28" i="8"/>
  <c r="J27" i="8"/>
  <c r="G27" i="8"/>
  <c r="D27" i="8"/>
  <c r="J26" i="8"/>
  <c r="G26" i="8"/>
  <c r="D26" i="8"/>
  <c r="J25" i="8"/>
  <c r="G25" i="8"/>
  <c r="D25" i="8"/>
  <c r="L24" i="8"/>
  <c r="K24" i="8"/>
  <c r="I24" i="8"/>
  <c r="H24" i="8"/>
  <c r="F24" i="8"/>
  <c r="E24" i="8"/>
  <c r="J23" i="8"/>
  <c r="G23" i="8"/>
  <c r="D23" i="8"/>
  <c r="J22" i="8"/>
  <c r="G22" i="8"/>
  <c r="D22" i="8"/>
  <c r="J21" i="8"/>
  <c r="G21" i="8"/>
  <c r="D21" i="8"/>
  <c r="J20" i="8"/>
  <c r="F20" i="8"/>
  <c r="F19" i="8" s="1"/>
  <c r="L19" i="8"/>
  <c r="K19" i="8"/>
  <c r="I19" i="8"/>
  <c r="H19" i="8"/>
  <c r="E19" i="8"/>
  <c r="J18" i="8"/>
  <c r="G18" i="8"/>
  <c r="D18" i="8"/>
  <c r="J17" i="8"/>
  <c r="G17" i="8"/>
  <c r="D17" i="8"/>
  <c r="L16" i="8"/>
  <c r="K16" i="8"/>
  <c r="I16" i="8"/>
  <c r="H16" i="8"/>
  <c r="F16" i="8"/>
  <c r="E16" i="8"/>
  <c r="J15" i="8"/>
  <c r="G15" i="8"/>
  <c r="D15" i="8"/>
  <c r="J14" i="8"/>
  <c r="G14" i="8"/>
  <c r="D14" i="8"/>
  <c r="J13" i="8"/>
  <c r="G13" i="8"/>
  <c r="D13" i="8"/>
  <c r="J12" i="8"/>
  <c r="G12" i="8"/>
  <c r="D12" i="8"/>
  <c r="L11" i="8"/>
  <c r="K11" i="8"/>
  <c r="I11" i="8"/>
  <c r="H11" i="8"/>
  <c r="F11" i="8"/>
  <c r="E11" i="8"/>
  <c r="J10" i="8"/>
  <c r="G10" i="8"/>
  <c r="D10" i="8"/>
  <c r="J9" i="8"/>
  <c r="G9" i="8"/>
  <c r="D9" i="8"/>
  <c r="L8" i="8"/>
  <c r="K8" i="8"/>
  <c r="I8" i="8"/>
  <c r="H8" i="8"/>
  <c r="F8" i="8"/>
  <c r="E8" i="8"/>
  <c r="J7" i="8"/>
  <c r="J6" i="8" s="1"/>
  <c r="G7" i="8"/>
  <c r="G6" i="8" s="1"/>
  <c r="D7" i="8"/>
  <c r="L6" i="8"/>
  <c r="K6" i="8"/>
  <c r="I6" i="8"/>
  <c r="H6" i="8"/>
  <c r="F6" i="8"/>
  <c r="E6" i="8"/>
  <c r="J11" i="8" l="1"/>
  <c r="D16" i="8"/>
  <c r="M17" i="8"/>
  <c r="D20" i="8"/>
  <c r="M20" i="8" s="1"/>
  <c r="D24" i="8"/>
  <c r="G11" i="8"/>
  <c r="M29" i="8"/>
  <c r="J8" i="8"/>
  <c r="M13" i="8"/>
  <c r="M22" i="8"/>
  <c r="M26" i="8"/>
  <c r="M36" i="8"/>
  <c r="M45" i="8"/>
  <c r="D42" i="8"/>
  <c r="D19" i="8"/>
  <c r="M21" i="8"/>
  <c r="M25" i="8"/>
  <c r="G33" i="8"/>
  <c r="M35" i="8"/>
  <c r="M39" i="8"/>
  <c r="G19" i="8"/>
  <c r="M14" i="8"/>
  <c r="M18" i="8"/>
  <c r="D31" i="8"/>
  <c r="M31" i="8" s="1"/>
  <c r="D33" i="8"/>
  <c r="M34" i="8"/>
  <c r="M38" i="8"/>
  <c r="D40" i="8"/>
  <c r="M44" i="8"/>
  <c r="E46" i="8"/>
  <c r="F46" i="8"/>
  <c r="G28" i="8"/>
  <c r="M7" i="8"/>
  <c r="M12" i="8"/>
  <c r="D11" i="8"/>
  <c r="M11" i="8" s="1"/>
  <c r="J33" i="8"/>
  <c r="M33" i="8" s="1"/>
  <c r="D8" i="8"/>
  <c r="M10" i="8"/>
  <c r="M15" i="8"/>
  <c r="M23" i="8"/>
  <c r="G24" i="8"/>
  <c r="M27" i="8"/>
  <c r="J40" i="8"/>
  <c r="G16" i="8"/>
  <c r="G8" i="8"/>
  <c r="J24" i="8"/>
  <c r="M24" i="8" s="1"/>
  <c r="J19" i="8"/>
  <c r="J16" i="8"/>
  <c r="M16" i="8" s="1"/>
  <c r="J51" i="8"/>
  <c r="J43" i="8" s="1"/>
  <c r="K43" i="8" s="1"/>
  <c r="K42" i="8" s="1"/>
  <c r="K46" i="8" s="1"/>
  <c r="H43" i="8"/>
  <c r="H42" i="8" s="1"/>
  <c r="H46" i="8" s="1"/>
  <c r="G42" i="8"/>
  <c r="M9" i="8"/>
  <c r="D6" i="8"/>
  <c r="M32" i="8"/>
  <c r="H33" i="7"/>
  <c r="J30" i="7"/>
  <c r="J29" i="7"/>
  <c r="J28" i="7"/>
  <c r="G30" i="7"/>
  <c r="G28" i="7"/>
  <c r="M19" i="8" l="1"/>
  <c r="M40" i="8"/>
  <c r="M8" i="8"/>
  <c r="J42" i="8"/>
  <c r="M42" i="8" s="1"/>
  <c r="D46" i="8"/>
  <c r="M6" i="8"/>
  <c r="M43" i="8"/>
  <c r="G46" i="8"/>
  <c r="L43" i="8"/>
  <c r="L42" i="8" s="1"/>
  <c r="L46" i="8" s="1"/>
  <c r="I43" i="8"/>
  <c r="I42" i="8" s="1"/>
  <c r="I46" i="8" s="1"/>
  <c r="J45" i="7"/>
  <c r="G45" i="7"/>
  <c r="D45" i="7"/>
  <c r="J44" i="7"/>
  <c r="J51" i="7" s="1"/>
  <c r="J43" i="7" s="1"/>
  <c r="K43" i="7" s="1"/>
  <c r="K42" i="7" s="1"/>
  <c r="G44" i="7"/>
  <c r="D44" i="7"/>
  <c r="D43" i="7"/>
  <c r="F42" i="7"/>
  <c r="E42" i="7"/>
  <c r="J41" i="7"/>
  <c r="M41" i="7" s="1"/>
  <c r="G41" i="7"/>
  <c r="D41" i="7"/>
  <c r="L40" i="7"/>
  <c r="K40" i="7"/>
  <c r="J40" i="7" s="1"/>
  <c r="I40" i="7"/>
  <c r="H40" i="7"/>
  <c r="F40" i="7"/>
  <c r="E40" i="7"/>
  <c r="D40" i="7" s="1"/>
  <c r="J39" i="7"/>
  <c r="G39" i="7"/>
  <c r="D39" i="7"/>
  <c r="J38" i="7"/>
  <c r="G38" i="7"/>
  <c r="D38" i="7"/>
  <c r="J37" i="7"/>
  <c r="G37" i="7"/>
  <c r="D37" i="7"/>
  <c r="J36" i="7"/>
  <c r="G36" i="7"/>
  <c r="D36" i="7"/>
  <c r="J35" i="7"/>
  <c r="G35" i="7"/>
  <c r="D35" i="7"/>
  <c r="J34" i="7"/>
  <c r="M34" i="7" s="1"/>
  <c r="G34" i="7"/>
  <c r="D34" i="7"/>
  <c r="L33" i="7"/>
  <c r="K33" i="7"/>
  <c r="I33" i="7"/>
  <c r="F33" i="7"/>
  <c r="E33" i="7"/>
  <c r="J32" i="7"/>
  <c r="G32" i="7"/>
  <c r="D32" i="7"/>
  <c r="L31" i="7"/>
  <c r="K31" i="7"/>
  <c r="I31" i="7"/>
  <c r="H31" i="7"/>
  <c r="F31" i="7"/>
  <c r="E31" i="7"/>
  <c r="D31" i="7" s="1"/>
  <c r="M30" i="7"/>
  <c r="D29" i="7"/>
  <c r="M29" i="7" s="1"/>
  <c r="M28" i="7"/>
  <c r="F28" i="7"/>
  <c r="E28" i="7"/>
  <c r="J27" i="7"/>
  <c r="G27" i="7"/>
  <c r="D27" i="7"/>
  <c r="J26" i="7"/>
  <c r="G26" i="7"/>
  <c r="D26" i="7"/>
  <c r="J25" i="7"/>
  <c r="G25" i="7"/>
  <c r="D25" i="7"/>
  <c r="L24" i="7"/>
  <c r="K24" i="7"/>
  <c r="I24" i="7"/>
  <c r="G24" i="7" s="1"/>
  <c r="H24" i="7"/>
  <c r="F24" i="7"/>
  <c r="E24" i="7"/>
  <c r="J23" i="7"/>
  <c r="G23" i="7"/>
  <c r="D23" i="7"/>
  <c r="J22" i="7"/>
  <c r="G22" i="7"/>
  <c r="D22" i="7"/>
  <c r="J21" i="7"/>
  <c r="G21" i="7"/>
  <c r="D21" i="7"/>
  <c r="J20" i="7"/>
  <c r="F20" i="7"/>
  <c r="D20" i="7" s="1"/>
  <c r="L19" i="7"/>
  <c r="K19" i="7"/>
  <c r="I19" i="7"/>
  <c r="H19" i="7"/>
  <c r="E19" i="7"/>
  <c r="J18" i="7"/>
  <c r="G18" i="7"/>
  <c r="D18" i="7"/>
  <c r="J17" i="7"/>
  <c r="G17" i="7"/>
  <c r="D17" i="7"/>
  <c r="L16" i="7"/>
  <c r="K16" i="7"/>
  <c r="I16" i="7"/>
  <c r="H16" i="7"/>
  <c r="F16" i="7"/>
  <c r="E16" i="7"/>
  <c r="J15" i="7"/>
  <c r="G15" i="7"/>
  <c r="D15" i="7"/>
  <c r="J14" i="7"/>
  <c r="G14" i="7"/>
  <c r="D14" i="7"/>
  <c r="J13" i="7"/>
  <c r="G13" i="7"/>
  <c r="D13" i="7"/>
  <c r="J12" i="7"/>
  <c r="G12" i="7"/>
  <c r="D12" i="7"/>
  <c r="L11" i="7"/>
  <c r="K11" i="7"/>
  <c r="I11" i="7"/>
  <c r="H11" i="7"/>
  <c r="F11" i="7"/>
  <c r="E11" i="7"/>
  <c r="J10" i="7"/>
  <c r="G10" i="7"/>
  <c r="D10" i="7"/>
  <c r="J9" i="7"/>
  <c r="G9" i="7"/>
  <c r="D9" i="7"/>
  <c r="L8" i="7"/>
  <c r="K8" i="7"/>
  <c r="I8" i="7"/>
  <c r="H8" i="7"/>
  <c r="F8" i="7"/>
  <c r="E8" i="7"/>
  <c r="J7" i="7"/>
  <c r="G7" i="7"/>
  <c r="G6" i="7" s="1"/>
  <c r="D7" i="7"/>
  <c r="L6" i="7"/>
  <c r="K6" i="7"/>
  <c r="I6" i="7"/>
  <c r="H6" i="7"/>
  <c r="F6" i="7"/>
  <c r="E6" i="7"/>
  <c r="J8" i="7" l="1"/>
  <c r="D42" i="7"/>
  <c r="D24" i="7"/>
  <c r="M24" i="7" s="1"/>
  <c r="D8" i="7"/>
  <c r="M8" i="7" s="1"/>
  <c r="M21" i="7"/>
  <c r="J24" i="7"/>
  <c r="M25" i="7"/>
  <c r="M35" i="7"/>
  <c r="M39" i="7"/>
  <c r="G40" i="7"/>
  <c r="M15" i="7"/>
  <c r="M7" i="7"/>
  <c r="M14" i="7"/>
  <c r="J46" i="8"/>
  <c r="M46" i="8" s="1"/>
  <c r="M10" i="7"/>
  <c r="G11" i="7"/>
  <c r="M18" i="7"/>
  <c r="M23" i="7"/>
  <c r="J42" i="7"/>
  <c r="M42" i="7" s="1"/>
  <c r="D6" i="7"/>
  <c r="D11" i="7"/>
  <c r="J11" i="7"/>
  <c r="M11" i="7" s="1"/>
  <c r="M12" i="7"/>
  <c r="J16" i="7"/>
  <c r="M17" i="7"/>
  <c r="G19" i="7"/>
  <c r="G31" i="7"/>
  <c r="M36" i="7"/>
  <c r="M20" i="7"/>
  <c r="G8" i="7"/>
  <c r="J19" i="7"/>
  <c r="G33" i="7"/>
  <c r="M40" i="7"/>
  <c r="M43" i="7"/>
  <c r="M9" i="7"/>
  <c r="D16" i="7"/>
  <c r="M16" i="7" s="1"/>
  <c r="F19" i="7"/>
  <c r="D19" i="7" s="1"/>
  <c r="M27" i="7"/>
  <c r="M32" i="7"/>
  <c r="J33" i="7"/>
  <c r="M38" i="7"/>
  <c r="G16" i="7"/>
  <c r="M26" i="7"/>
  <c r="D33" i="7"/>
  <c r="M37" i="7"/>
  <c r="M45" i="7"/>
  <c r="F46" i="7"/>
  <c r="M22" i="7"/>
  <c r="K46" i="7"/>
  <c r="M13" i="7"/>
  <c r="E46" i="7"/>
  <c r="J6" i="7"/>
  <c r="J31" i="7"/>
  <c r="M31" i="7" s="1"/>
  <c r="L43" i="7"/>
  <c r="L42" i="7" s="1"/>
  <c r="L46" i="7" s="1"/>
  <c r="G51" i="7"/>
  <c r="G43" i="7" s="1"/>
  <c r="M44" i="7"/>
  <c r="M33" i="7" l="1"/>
  <c r="M19" i="7"/>
  <c r="D46" i="7"/>
  <c r="H43" i="7"/>
  <c r="H42" i="7" s="1"/>
  <c r="H46" i="7" s="1"/>
  <c r="G42" i="7"/>
  <c r="G46" i="7" s="1"/>
  <c r="M6" i="7"/>
  <c r="J46" i="7"/>
  <c r="J15" i="6"/>
  <c r="G15" i="6"/>
  <c r="D15" i="6"/>
  <c r="D12" i="6"/>
  <c r="L16" i="6"/>
  <c r="K16" i="6"/>
  <c r="J18" i="6"/>
  <c r="J25" i="6"/>
  <c r="G22" i="6"/>
  <c r="G21" i="6"/>
  <c r="J45" i="6"/>
  <c r="G45" i="6"/>
  <c r="D45" i="6"/>
  <c r="J44" i="6"/>
  <c r="J51" i="6" s="1"/>
  <c r="G44" i="6"/>
  <c r="G51" i="6" s="1"/>
  <c r="D44" i="6"/>
  <c r="K43" i="6"/>
  <c r="L43" i="6" s="1"/>
  <c r="L42" i="6" s="1"/>
  <c r="H43" i="6"/>
  <c r="I43" i="6" s="1"/>
  <c r="I42" i="6" s="1"/>
  <c r="D43" i="6"/>
  <c r="M43" i="6" s="1"/>
  <c r="F42" i="6"/>
  <c r="E42" i="6"/>
  <c r="J41" i="6"/>
  <c r="G41" i="6"/>
  <c r="D41" i="6"/>
  <c r="L40" i="6"/>
  <c r="K40" i="6"/>
  <c r="I40" i="6"/>
  <c r="H40" i="6"/>
  <c r="F40" i="6"/>
  <c r="E40" i="6"/>
  <c r="J39" i="6"/>
  <c r="G39" i="6"/>
  <c r="D39" i="6"/>
  <c r="J38" i="6"/>
  <c r="G38" i="6"/>
  <c r="D38" i="6"/>
  <c r="J37" i="6"/>
  <c r="G37" i="6"/>
  <c r="D37" i="6"/>
  <c r="J36" i="6"/>
  <c r="G36" i="6"/>
  <c r="D36" i="6"/>
  <c r="J35" i="6"/>
  <c r="G35" i="6"/>
  <c r="D35" i="6"/>
  <c r="J34" i="6"/>
  <c r="G34" i="6"/>
  <c r="D34" i="6"/>
  <c r="L33" i="6"/>
  <c r="K33" i="6"/>
  <c r="I33" i="6"/>
  <c r="H33" i="6"/>
  <c r="F33" i="6"/>
  <c r="E33" i="6"/>
  <c r="J32" i="6"/>
  <c r="G32" i="6"/>
  <c r="D32" i="6"/>
  <c r="L31" i="6"/>
  <c r="K31" i="6"/>
  <c r="I31" i="6"/>
  <c r="H31" i="6"/>
  <c r="G31" i="6" s="1"/>
  <c r="F31" i="6"/>
  <c r="E31" i="6"/>
  <c r="M30" i="6"/>
  <c r="D29" i="6"/>
  <c r="M29" i="6" s="1"/>
  <c r="M28" i="6"/>
  <c r="L28" i="6"/>
  <c r="K28" i="6"/>
  <c r="I28" i="6"/>
  <c r="H28" i="6"/>
  <c r="F28" i="6"/>
  <c r="E28" i="6"/>
  <c r="J27" i="6"/>
  <c r="G27" i="6"/>
  <c r="D27" i="6"/>
  <c r="J26" i="6"/>
  <c r="G26" i="6"/>
  <c r="D26" i="6"/>
  <c r="G25" i="6"/>
  <c r="D25" i="6"/>
  <c r="L24" i="6"/>
  <c r="K24" i="6"/>
  <c r="I24" i="6"/>
  <c r="H24" i="6"/>
  <c r="F24" i="6"/>
  <c r="E24" i="6"/>
  <c r="J23" i="6"/>
  <c r="G23" i="6"/>
  <c r="D23" i="6"/>
  <c r="J22" i="6"/>
  <c r="D22" i="6"/>
  <c r="J21" i="6"/>
  <c r="D21" i="6"/>
  <c r="J20" i="6"/>
  <c r="F20" i="6"/>
  <c r="F19" i="6" s="1"/>
  <c r="L19" i="6"/>
  <c r="K19" i="6"/>
  <c r="I19" i="6"/>
  <c r="H19" i="6"/>
  <c r="E19" i="6"/>
  <c r="G18" i="6"/>
  <c r="D18" i="6"/>
  <c r="M18" i="6" s="1"/>
  <c r="J17" i="6"/>
  <c r="G17" i="6"/>
  <c r="D17" i="6"/>
  <c r="I16" i="6"/>
  <c r="H16" i="6"/>
  <c r="F16" i="6"/>
  <c r="E16" i="6"/>
  <c r="D16" i="6" s="1"/>
  <c r="J14" i="6"/>
  <c r="G14" i="6"/>
  <c r="D14" i="6"/>
  <c r="L13" i="6"/>
  <c r="K13" i="6"/>
  <c r="I13" i="6"/>
  <c r="H13" i="6"/>
  <c r="F13" i="6"/>
  <c r="E13" i="6"/>
  <c r="J12" i="6"/>
  <c r="G12" i="6"/>
  <c r="L11" i="6"/>
  <c r="K11" i="6"/>
  <c r="I11" i="6"/>
  <c r="H11" i="6"/>
  <c r="F11" i="6"/>
  <c r="E11" i="6"/>
  <c r="J10" i="6"/>
  <c r="G10" i="6"/>
  <c r="D10" i="6"/>
  <c r="J9" i="6"/>
  <c r="G9" i="6"/>
  <c r="D9" i="6"/>
  <c r="L8" i="6"/>
  <c r="K8" i="6"/>
  <c r="I8" i="6"/>
  <c r="H8" i="6"/>
  <c r="F8" i="6"/>
  <c r="E8" i="6"/>
  <c r="J7" i="6"/>
  <c r="J6" i="6" s="1"/>
  <c r="G7" i="6"/>
  <c r="G6" i="6" s="1"/>
  <c r="D7" i="6"/>
  <c r="L6" i="6"/>
  <c r="K6" i="6"/>
  <c r="I6" i="6"/>
  <c r="H6" i="6"/>
  <c r="F6" i="6"/>
  <c r="E6" i="6"/>
  <c r="D6" i="6" l="1"/>
  <c r="G24" i="6"/>
  <c r="M46" i="7"/>
  <c r="D11" i="6"/>
  <c r="M11" i="6" s="1"/>
  <c r="J11" i="6"/>
  <c r="D13" i="6"/>
  <c r="M14" i="6"/>
  <c r="M22" i="6"/>
  <c r="D24" i="6"/>
  <c r="J16" i="6"/>
  <c r="G11" i="6"/>
  <c r="J19" i="6"/>
  <c r="M15" i="6"/>
  <c r="G16" i="6"/>
  <c r="M23" i="6"/>
  <c r="M32" i="6"/>
  <c r="G42" i="6"/>
  <c r="M16" i="6"/>
  <c r="J13" i="6"/>
  <c r="D31" i="6"/>
  <c r="K42" i="6"/>
  <c r="K46" i="6" s="1"/>
  <c r="G8" i="6"/>
  <c r="M27" i="6"/>
  <c r="D33" i="6"/>
  <c r="D40" i="6"/>
  <c r="J40" i="6"/>
  <c r="J8" i="6"/>
  <c r="I43" i="7"/>
  <c r="I42" i="7" s="1"/>
  <c r="I46" i="7" s="1"/>
  <c r="M10" i="6"/>
  <c r="M21" i="6"/>
  <c r="M39" i="6"/>
  <c r="M13" i="6"/>
  <c r="M34" i="6"/>
  <c r="M38" i="6"/>
  <c r="M45" i="6"/>
  <c r="D8" i="6"/>
  <c r="M8" i="6" s="1"/>
  <c r="D20" i="6"/>
  <c r="M20" i="6" s="1"/>
  <c r="J24" i="6"/>
  <c r="J42" i="6"/>
  <c r="J31" i="6"/>
  <c r="M31" i="6" s="1"/>
  <c r="D19" i="6"/>
  <c r="G13" i="6"/>
  <c r="M17" i="6"/>
  <c r="M25" i="6"/>
  <c r="J33" i="6"/>
  <c r="G33" i="6"/>
  <c r="G40" i="6"/>
  <c r="D42" i="6"/>
  <c r="M9" i="6"/>
  <c r="M37" i="6"/>
  <c r="M41" i="6"/>
  <c r="M36" i="6"/>
  <c r="M26" i="6"/>
  <c r="M35" i="6"/>
  <c r="F46" i="6"/>
  <c r="E46" i="6"/>
  <c r="M12" i="6"/>
  <c r="I46" i="6"/>
  <c r="G19" i="6"/>
  <c r="M6" i="6"/>
  <c r="L46" i="6"/>
  <c r="M44" i="6"/>
  <c r="M7" i="6"/>
  <c r="H42" i="6"/>
  <c r="H46" i="6" s="1"/>
  <c r="M19" i="6" l="1"/>
  <c r="M24" i="6"/>
  <c r="M40" i="6"/>
  <c r="G46" i="6"/>
  <c r="M42" i="6"/>
  <c r="D46" i="6"/>
  <c r="M33" i="6"/>
  <c r="J46" i="6"/>
  <c r="M46" i="6" l="1"/>
  <c r="H30" i="2"/>
  <c r="K42" i="2" l="1"/>
  <c r="L42" i="2" s="1"/>
  <c r="G44" i="2" l="1"/>
  <c r="J44" i="2"/>
  <c r="G43" i="2" l="1"/>
  <c r="G50" i="2" s="1"/>
  <c r="H42" i="2"/>
  <c r="I42" i="2" s="1"/>
  <c r="G38" i="2" l="1"/>
  <c r="G21" i="2" l="1"/>
  <c r="G34" i="2" l="1"/>
  <c r="E32" i="2" l="1"/>
  <c r="F32" i="2" l="1"/>
  <c r="D32" i="2" s="1"/>
  <c r="H32" i="2"/>
  <c r="I32" i="2"/>
  <c r="K32" i="2"/>
  <c r="L32" i="2"/>
  <c r="J38" i="2" l="1"/>
  <c r="D38" i="2"/>
  <c r="M38" i="2" l="1"/>
  <c r="F19" i="2"/>
  <c r="J43" i="2" l="1"/>
  <c r="J50" i="2" s="1"/>
  <c r="L41" i="2"/>
  <c r="I41" i="2"/>
  <c r="H41" i="2"/>
  <c r="J40" i="2"/>
  <c r="G40" i="2"/>
  <c r="L39" i="2"/>
  <c r="K39" i="2"/>
  <c r="I39" i="2"/>
  <c r="H39" i="2"/>
  <c r="J37" i="2"/>
  <c r="G37" i="2"/>
  <c r="J36" i="2"/>
  <c r="G36" i="2"/>
  <c r="J35" i="2"/>
  <c r="G35" i="2"/>
  <c r="J34" i="2"/>
  <c r="J33" i="2"/>
  <c r="G33" i="2"/>
  <c r="J31" i="2"/>
  <c r="G31" i="2"/>
  <c r="L30" i="2"/>
  <c r="K30" i="2"/>
  <c r="I30" i="2"/>
  <c r="J29" i="2"/>
  <c r="G29" i="2"/>
  <c r="J28" i="2"/>
  <c r="G28" i="2"/>
  <c r="L27" i="2"/>
  <c r="K27" i="2"/>
  <c r="I27" i="2"/>
  <c r="H27" i="2"/>
  <c r="J26" i="2"/>
  <c r="G26" i="2"/>
  <c r="J25" i="2"/>
  <c r="G25" i="2"/>
  <c r="J24" i="2"/>
  <c r="G24" i="2"/>
  <c r="L23" i="2"/>
  <c r="K23" i="2"/>
  <c r="I23" i="2"/>
  <c r="H23" i="2"/>
  <c r="J22" i="2"/>
  <c r="G22" i="2"/>
  <c r="J21" i="2"/>
  <c r="J20" i="2"/>
  <c r="G20" i="2"/>
  <c r="J19" i="2"/>
  <c r="G19" i="2"/>
  <c r="L18" i="2"/>
  <c r="K18" i="2"/>
  <c r="I18" i="2"/>
  <c r="H18" i="2"/>
  <c r="J17" i="2"/>
  <c r="G17" i="2"/>
  <c r="J16" i="2"/>
  <c r="G16" i="2"/>
  <c r="L15" i="2"/>
  <c r="K15" i="2"/>
  <c r="I15" i="2"/>
  <c r="H15" i="2"/>
  <c r="J14" i="2"/>
  <c r="G14" i="2"/>
  <c r="L13" i="2"/>
  <c r="K13" i="2"/>
  <c r="I13" i="2"/>
  <c r="H13" i="2"/>
  <c r="J12" i="2"/>
  <c r="G12" i="2"/>
  <c r="L11" i="2"/>
  <c r="K11" i="2"/>
  <c r="I11" i="2"/>
  <c r="H11" i="2"/>
  <c r="J10" i="2"/>
  <c r="G10" i="2"/>
  <c r="J9" i="2"/>
  <c r="G9" i="2"/>
  <c r="L8" i="2"/>
  <c r="K8" i="2"/>
  <c r="I8" i="2"/>
  <c r="H8" i="2"/>
  <c r="J7" i="2"/>
  <c r="G7" i="2"/>
  <c r="G6" i="2" s="1"/>
  <c r="L6" i="2"/>
  <c r="K6" i="2"/>
  <c r="J6" i="2"/>
  <c r="I6" i="2"/>
  <c r="H6" i="2"/>
  <c r="G13" i="2" l="1"/>
  <c r="G23" i="2"/>
  <c r="G18" i="2"/>
  <c r="G32" i="2"/>
  <c r="G39" i="2"/>
  <c r="G11" i="2"/>
  <c r="J11" i="2"/>
  <c r="J30" i="2"/>
  <c r="J32" i="2"/>
  <c r="M32" i="2" s="1"/>
  <c r="J18" i="2"/>
  <c r="G27" i="2"/>
  <c r="J15" i="2"/>
  <c r="J8" i="2"/>
  <c r="G15" i="2"/>
  <c r="G8" i="2"/>
  <c r="J39" i="2"/>
  <c r="J27" i="2"/>
  <c r="G41" i="2"/>
  <c r="J13" i="2"/>
  <c r="J23" i="2"/>
  <c r="G30" i="2"/>
  <c r="I45" i="2"/>
  <c r="L45" i="2"/>
  <c r="H45" i="2"/>
  <c r="G45" i="2" l="1"/>
  <c r="E27" i="2"/>
  <c r="F27" i="2" l="1"/>
  <c r="D27" i="2" s="1"/>
  <c r="M27" i="2" s="1"/>
  <c r="D31" i="2"/>
  <c r="M31" i="2" s="1"/>
  <c r="F30" i="2"/>
  <c r="E30" i="2"/>
  <c r="F11" i="2"/>
  <c r="E11" i="2"/>
  <c r="F13" i="2"/>
  <c r="E13" i="2"/>
  <c r="D30" i="2" l="1"/>
  <c r="M30" i="2" s="1"/>
  <c r="D13" i="2"/>
  <c r="M13" i="2" s="1"/>
  <c r="D11" i="2"/>
  <c r="M11" i="2" s="1"/>
  <c r="F41" i="2" l="1"/>
  <c r="E41" i="2"/>
  <c r="F18" i="2"/>
  <c r="E18" i="2"/>
  <c r="F8" i="2"/>
  <c r="E8" i="2"/>
  <c r="F6" i="2"/>
  <c r="E6" i="2"/>
  <c r="D18" i="2" l="1"/>
  <c r="M18" i="2" s="1"/>
  <c r="D6" i="2"/>
  <c r="M6" i="2" s="1"/>
  <c r="D12" i="2" l="1"/>
  <c r="M12" i="2" s="1"/>
  <c r="D7" i="2" l="1"/>
  <c r="M7" i="2" s="1"/>
  <c r="D9" i="2"/>
  <c r="M9" i="2" s="1"/>
  <c r="D10" i="2"/>
  <c r="M10" i="2" s="1"/>
  <c r="D14" i="2"/>
  <c r="M14" i="2" s="1"/>
  <c r="D16" i="2"/>
  <c r="M16" i="2" s="1"/>
  <c r="D17" i="2"/>
  <c r="M17" i="2" s="1"/>
  <c r="D19" i="2"/>
  <c r="M19" i="2" s="1"/>
  <c r="D20" i="2"/>
  <c r="M20" i="2" s="1"/>
  <c r="D21" i="2"/>
  <c r="M21" i="2" s="1"/>
  <c r="D22" i="2"/>
  <c r="M22" i="2" s="1"/>
  <c r="D24" i="2"/>
  <c r="M24" i="2" s="1"/>
  <c r="D25" i="2"/>
  <c r="M25" i="2" s="1"/>
  <c r="D26" i="2"/>
  <c r="M26" i="2" s="1"/>
  <c r="D28" i="2"/>
  <c r="M28" i="2" s="1"/>
  <c r="D29" i="2"/>
  <c r="M29" i="2" s="1"/>
  <c r="D33" i="2"/>
  <c r="M33" i="2" s="1"/>
  <c r="D34" i="2"/>
  <c r="M34" i="2" s="1"/>
  <c r="D35" i="2"/>
  <c r="M35" i="2" s="1"/>
  <c r="D36" i="2"/>
  <c r="M36" i="2" s="1"/>
  <c r="D37" i="2"/>
  <c r="M37" i="2" s="1"/>
  <c r="D40" i="2"/>
  <c r="M40" i="2" s="1"/>
  <c r="D42" i="2"/>
  <c r="D43" i="2"/>
  <c r="M43" i="2" s="1"/>
  <c r="D44" i="2"/>
  <c r="M44" i="2" s="1"/>
  <c r="D8" i="2" l="1"/>
  <c r="M8" i="2" s="1"/>
  <c r="E15" i="2" l="1"/>
  <c r="F15" i="2"/>
  <c r="E23" i="2"/>
  <c r="F23" i="2"/>
  <c r="E39" i="2"/>
  <c r="F39" i="2"/>
  <c r="F45" i="2" l="1"/>
  <c r="E45" i="2"/>
  <c r="D41" i="2"/>
  <c r="D39" i="2"/>
  <c r="M39" i="2" s="1"/>
  <c r="D23" i="2"/>
  <c r="M23" i="2" s="1"/>
  <c r="D15" i="2"/>
  <c r="M15" i="2" s="1"/>
  <c r="D45" i="2" l="1"/>
  <c r="K41" i="2"/>
  <c r="K45" i="2" s="1"/>
  <c r="M42" i="2"/>
  <c r="J41" i="2" l="1"/>
  <c r="J45" i="2" l="1"/>
  <c r="M45" i="2" s="1"/>
  <c r="M41" i="2"/>
</calcChain>
</file>

<file path=xl/sharedStrings.xml><?xml version="1.0" encoding="utf-8"?>
<sst xmlns="http://schemas.openxmlformats.org/spreadsheetml/2006/main" count="403" uniqueCount="77">
  <si>
    <t>Итого:</t>
  </si>
  <si>
    <t>ФБ</t>
  </si>
  <si>
    <t>РБ</t>
  </si>
  <si>
    <t xml:space="preserve">Министерство природных ресурсов и охраны окружающей среды Чеченской Республики </t>
  </si>
  <si>
    <t xml:space="preserve">Министерство сельского хозяйства Чеченской Республики </t>
  </si>
  <si>
    <t xml:space="preserve">Министерство экономического, территориального развития и торговли Чеченской Республики </t>
  </si>
  <si>
    <t>Популяризация предпринимательства</t>
  </si>
  <si>
    <t>Министерство автомобильных дорог Чеченской Республики</t>
  </si>
  <si>
    <t>Общесистемные меры развития дорожного хозяйства</t>
  </si>
  <si>
    <t>Дорожная сеть</t>
  </si>
  <si>
    <t>Акселерация субъектов малого и среднего предпринимательства</t>
  </si>
  <si>
    <t>Снижение негативного воздействия на окружающую среду путем ликвидации наиболее опасных объектов накопленного вреда окружающей среде и несанкционированных свалок в границах городов</t>
  </si>
  <si>
    <t>Сохранение лесов</t>
  </si>
  <si>
    <t xml:space="preserve">Министерство строительства и жилищно-коммунального хозяйства Чеченской Республики </t>
  </si>
  <si>
    <t>Формирование комфортной городской среды на территории Чеченской Республики</t>
  </si>
  <si>
    <t>Региональный проект</t>
  </si>
  <si>
    <t>Обеспечение устойчивого сокращения непригодного для проживания жилищного фонда Чеченской Республики</t>
  </si>
  <si>
    <t xml:space="preserve">Жилье Чеченской Республики </t>
  </si>
  <si>
    <t xml:space="preserve">Чистая вода Чеченской Республики </t>
  </si>
  <si>
    <t>Министерство культуры Чеченской Республики</t>
  </si>
  <si>
    <t>Создание системы поддержки фермеров и развитие сельской кооперации</t>
  </si>
  <si>
    <t xml:space="preserve">Культурная среда Чеченской Республики </t>
  </si>
  <si>
    <t xml:space="preserve">Творческие люди Чеченской Республики </t>
  </si>
  <si>
    <t xml:space="preserve">Цифровая культура Чеченской Республики </t>
  </si>
  <si>
    <t xml:space="preserve">Министерство труда и занятости Чеченской Республики </t>
  </si>
  <si>
    <t>Финансовая поддержка семей при рождении детей</t>
  </si>
  <si>
    <t>Старшее поколение</t>
  </si>
  <si>
    <t>Национальный проект</t>
  </si>
  <si>
    <t xml:space="preserve"> "Малое и среднее предпринимательство и поддержка индивидуальной предпринимательской инициативы"</t>
  </si>
  <si>
    <t>"Экология"</t>
  </si>
  <si>
    <t xml:space="preserve"> "Безопасные и качественные автомобильные дороги"</t>
  </si>
  <si>
    <t xml:space="preserve"> "Жилье и городская среда"</t>
  </si>
  <si>
    <t xml:space="preserve"> "Культура"</t>
  </si>
  <si>
    <t xml:space="preserve"> "Демография"</t>
  </si>
  <si>
    <t>Министерство здравоохранения Чеченской Республики</t>
  </si>
  <si>
    <t>Развитие первичной медико-санитарной помощи</t>
  </si>
  <si>
    <t>Борьба с сердечно-сосудистыми заболеваниями</t>
  </si>
  <si>
    <t>Борьба с онкологическими заболеваниями</t>
  </si>
  <si>
    <t>Программа развития детского здравоохранения в Чеченской Республике, включая создание современной инфраструктуры оказания помощи детям</t>
  </si>
  <si>
    <t>Создание единого цифрового контура в здравоохранении на основе единой государственной информационной системы здравоохранения (ЕГИСЗ)</t>
  </si>
  <si>
    <t>Министерство Чеченской Республики по физической культуре и спорту</t>
  </si>
  <si>
    <t>Министерство образования и науки Чеченской Республики</t>
  </si>
  <si>
    <t xml:space="preserve"> "Здравоохранение"</t>
  </si>
  <si>
    <t xml:space="preserve">Содействие занятости женщин – 
создание условий дошкольного образования для детей в возрасте до трех лет </t>
  </si>
  <si>
    <t>Информация о финансировании мероприятий в рамках региональных проектов Чеченской Республики</t>
  </si>
  <si>
    <t xml:space="preserve">Профинансировано </t>
  </si>
  <si>
    <t>№</t>
  </si>
  <si>
    <t xml:space="preserve">Кассовое исполнение </t>
  </si>
  <si>
    <t xml:space="preserve">Средства федерального бюджета в соответствии с соглашениями, средства республиканского бюджета в соответствии со сводной бюджетной росписью </t>
  </si>
  <si>
    <t>всего</t>
  </si>
  <si>
    <t xml:space="preserve">Министерство Чеченской Республики по делам молодежи </t>
  </si>
  <si>
    <t>Комитет Чеченской Республики по дошкольному образованию</t>
  </si>
  <si>
    <t>Плановые назначения</t>
  </si>
  <si>
    <t>ед. изм. тыс. руб.</t>
  </si>
  <si>
    <r>
      <t xml:space="preserve">*Старшее поколение </t>
    </r>
    <r>
      <rPr>
        <sz val="10"/>
        <color rgb="FF000000"/>
        <rFont val="Times New Roman"/>
        <family val="1"/>
        <charset val="204"/>
      </rPr>
      <t>(вакцинация против пневмококковой инфекции граждан старше трудоспособного возраста из групп риска, проживающих в организациях социального обслуживания)</t>
    </r>
  </si>
  <si>
    <t xml:space="preserve">Процент исполнения </t>
  </si>
  <si>
    <t>«Спорт норма жизни</t>
  </si>
  <si>
    <t>Цифровая школа</t>
  </si>
  <si>
    <t>Успех каждого ребенка</t>
  </si>
  <si>
    <t>Современная школа</t>
  </si>
  <si>
    <t>"Образование"</t>
  </si>
  <si>
    <t>общая сумма</t>
  </si>
  <si>
    <t>общая сумма "Современная школа"</t>
  </si>
  <si>
    <t xml:space="preserve"> Исполнение на 13.09.2019 г.</t>
  </si>
  <si>
    <t xml:space="preserve"> Исполнение на 20.09.2019 г.</t>
  </si>
  <si>
    <t>Региональный проект "Расширение доступа МСП к финансовым ресурсам, в том числе к льготному финансированию"</t>
  </si>
  <si>
    <r>
      <t xml:space="preserve">*Старшее поколение </t>
    </r>
    <r>
      <rPr>
        <sz val="10"/>
        <color theme="1"/>
        <rFont val="Times New Roman"/>
        <family val="1"/>
        <charset val="204"/>
      </rPr>
      <t>(вакцинация против пневмококковой инфекции граждан старше трудоспособного возраста из групп риска, проживающих в организациях социального обслуживания)</t>
    </r>
  </si>
  <si>
    <t xml:space="preserve"> Исполнение на 27.09.2019 г.</t>
  </si>
  <si>
    <t xml:space="preserve"> Исполнение на 11.10.2019 г.</t>
  </si>
  <si>
    <t>МБ</t>
  </si>
  <si>
    <t>КБ</t>
  </si>
  <si>
    <t>ВБИ</t>
  </si>
  <si>
    <t>ОИВ ЧР</t>
  </si>
  <si>
    <t>Национальный проект "Культура"</t>
  </si>
  <si>
    <t>Информация о кассовом исполнении бюджетов региональных проектов, реализуемых на территории Чеченской Республики</t>
  </si>
  <si>
    <t>Приложение 5</t>
  </si>
  <si>
    <t xml:space="preserve"> Исполнение на 31.10.2020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</si>
</sst>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4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3" borderId="0" xfId="0" applyFont="1" applyFill="1"/>
    <xf numFmtId="0" fontId="14" fillId="0" borderId="0" xfId="0" applyFont="1" applyFill="1"/>
    <xf numFmtId="0" fontId="14" fillId="2" borderId="0" xfId="0" applyFont="1" applyFill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" fontId="14" fillId="0" borderId="0" xfId="0" applyNumberFormat="1" applyFont="1"/>
    <xf numFmtId="0" fontId="14" fillId="0" borderId="0" xfId="0" applyFont="1" applyAlignment="1">
      <alignment horizontal="center" vertical="center"/>
    </xf>
    <xf numFmtId="4" fontId="14" fillId="3" borderId="0" xfId="0" applyNumberFormat="1" applyFont="1" applyFill="1"/>
    <xf numFmtId="0" fontId="9" fillId="2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4" borderId="0" xfId="0" applyFont="1" applyFill="1"/>
    <xf numFmtId="0" fontId="14" fillId="4" borderId="0" xfId="0" applyFont="1" applyFill="1" applyAlignment="1">
      <alignment vertical="center"/>
    </xf>
    <xf numFmtId="4" fontId="14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4" fontId="14" fillId="4" borderId="0" xfId="0" applyNumberFormat="1" applyFont="1" applyFill="1"/>
    <xf numFmtId="0" fontId="14" fillId="4" borderId="0" xfId="0" applyFont="1" applyFill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/>
    <xf numFmtId="0" fontId="4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4" fontId="4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4" fontId="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center"/>
    </xf>
    <xf numFmtId="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2" fontId="18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2" fontId="18" fillId="2" borderId="1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4" fontId="18" fillId="2" borderId="14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/>
    </xf>
    <xf numFmtId="2" fontId="18" fillId="2" borderId="14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4" fontId="18" fillId="2" borderId="8" xfId="0" applyNumberFormat="1" applyFont="1" applyFill="1" applyBorder="1" applyAlignment="1">
      <alignment horizontal="center" vertical="center" wrapText="1"/>
    </xf>
    <xf numFmtId="4" fontId="18" fillId="2" borderId="13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00FF00"/>
      <color rgb="FFFFCC99"/>
      <color rgb="FF00FFFF"/>
      <color rgb="FFFFFF99"/>
      <color rgb="FFFF99CC"/>
      <color rgb="FF9900FF"/>
      <color rgb="FFFF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view="pageBreakPreview" zoomScale="90" zoomScaleNormal="100" zoomScaleSheetLayoutView="90" workbookViewId="0">
      <pane ySplit="5" topLeftCell="A12" activePane="bottomLeft" state="frozen"/>
      <selection activeCell="A2" sqref="A2"/>
      <selection pane="bottomLeft" activeCell="D15" sqref="D15"/>
    </sheetView>
  </sheetViews>
  <sheetFormatPr defaultRowHeight="15" x14ac:dyDescent="0.2"/>
  <cols>
    <col min="1" max="1" width="4.5703125" style="28" customWidth="1"/>
    <col min="2" max="2" width="37.28515625" style="28" customWidth="1"/>
    <col min="3" max="3" width="23.140625" style="32" customWidth="1"/>
    <col min="4" max="4" width="14.5703125" style="32" customWidth="1"/>
    <col min="5" max="12" width="14.5703125" style="28" customWidth="1"/>
    <col min="13" max="13" width="12.85546875" style="34" customWidth="1"/>
    <col min="14" max="19" width="11.42578125" style="28" customWidth="1"/>
    <col min="20" max="30" width="6.85546875" style="28" customWidth="1"/>
    <col min="31" max="16384" width="9.140625" style="28"/>
  </cols>
  <sheetData>
    <row r="1" spans="1:13" ht="45.75" customHeight="1" x14ac:dyDescent="0.2">
      <c r="A1" s="152" t="s">
        <v>44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8" customHeight="1" x14ac:dyDescent="0.2">
      <c r="A2" s="150" t="s">
        <v>53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8" customHeight="1" x14ac:dyDescent="0.2">
      <c r="A3" s="156" t="s">
        <v>46</v>
      </c>
      <c r="B3" s="155" t="s">
        <v>15</v>
      </c>
      <c r="C3" s="155" t="s">
        <v>27</v>
      </c>
      <c r="D3" s="159" t="s">
        <v>52</v>
      </c>
      <c r="E3" s="160"/>
      <c r="F3" s="160"/>
      <c r="G3" s="161" t="s">
        <v>63</v>
      </c>
      <c r="H3" s="161"/>
      <c r="I3" s="161"/>
      <c r="J3" s="161"/>
      <c r="K3" s="161"/>
      <c r="L3" s="161"/>
      <c r="M3" s="153" t="s">
        <v>55</v>
      </c>
    </row>
    <row r="4" spans="1:13" ht="86.25" customHeight="1" x14ac:dyDescent="0.2">
      <c r="A4" s="156"/>
      <c r="B4" s="155"/>
      <c r="C4" s="155"/>
      <c r="D4" s="157" t="s">
        <v>48</v>
      </c>
      <c r="E4" s="158"/>
      <c r="F4" s="158"/>
      <c r="G4" s="162" t="s">
        <v>45</v>
      </c>
      <c r="H4" s="162"/>
      <c r="I4" s="162"/>
      <c r="J4" s="162" t="s">
        <v>47</v>
      </c>
      <c r="K4" s="162"/>
      <c r="L4" s="162"/>
      <c r="M4" s="153"/>
    </row>
    <row r="5" spans="1:13" ht="33.75" customHeight="1" x14ac:dyDescent="0.2">
      <c r="A5" s="156"/>
      <c r="B5" s="155"/>
      <c r="C5" s="155"/>
      <c r="D5" s="25" t="s">
        <v>49</v>
      </c>
      <c r="E5" s="25" t="s">
        <v>1</v>
      </c>
      <c r="F5" s="25" t="s">
        <v>2</v>
      </c>
      <c r="G5" s="25" t="s">
        <v>49</v>
      </c>
      <c r="H5" s="25" t="s">
        <v>1</v>
      </c>
      <c r="I5" s="25" t="s">
        <v>2</v>
      </c>
      <c r="J5" s="25" t="s">
        <v>49</v>
      </c>
      <c r="K5" s="25" t="s">
        <v>1</v>
      </c>
      <c r="L5" s="25" t="s">
        <v>2</v>
      </c>
      <c r="M5" s="153"/>
    </row>
    <row r="6" spans="1:13" s="29" customFormat="1" ht="39.75" customHeight="1" x14ac:dyDescent="0.2">
      <c r="A6" s="11"/>
      <c r="B6" s="10" t="s">
        <v>4</v>
      </c>
      <c r="C6" s="10"/>
      <c r="D6" s="16">
        <f>E6+F6</f>
        <v>126573.94</v>
      </c>
      <c r="E6" s="16">
        <f>E7</f>
        <v>125308.2</v>
      </c>
      <c r="F6" s="16">
        <f t="shared" ref="F6:L6" si="0">F7</f>
        <v>1265.74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27">
        <f>J6/D6</f>
        <v>0</v>
      </c>
    </row>
    <row r="7" spans="1:13" s="30" customFormat="1" ht="78" customHeight="1" x14ac:dyDescent="0.2">
      <c r="A7" s="3">
        <v>1</v>
      </c>
      <c r="B7" s="5" t="s">
        <v>20</v>
      </c>
      <c r="C7" s="7" t="s">
        <v>28</v>
      </c>
      <c r="D7" s="17">
        <f>E7+F7</f>
        <v>126573.94</v>
      </c>
      <c r="E7" s="17">
        <v>125308.2</v>
      </c>
      <c r="F7" s="17">
        <v>1265.74</v>
      </c>
      <c r="G7" s="17">
        <f t="shared" ref="G7" si="1">H7+I7</f>
        <v>0</v>
      </c>
      <c r="H7" s="17">
        <v>0</v>
      </c>
      <c r="I7" s="17">
        <v>0</v>
      </c>
      <c r="J7" s="17">
        <f t="shared" ref="J7" si="2">K7+L7</f>
        <v>0</v>
      </c>
      <c r="K7" s="17">
        <v>0</v>
      </c>
      <c r="L7" s="17">
        <v>0</v>
      </c>
      <c r="M7" s="23">
        <f t="shared" ref="M7:M44" si="3">J7/D7</f>
        <v>0</v>
      </c>
    </row>
    <row r="8" spans="1:13" s="29" customFormat="1" ht="50.25" customHeight="1" x14ac:dyDescent="0.2">
      <c r="A8" s="11"/>
      <c r="B8" s="10" t="s">
        <v>3</v>
      </c>
      <c r="C8" s="10"/>
      <c r="D8" s="16">
        <f t="shared" ref="D8:D44" si="4">E8+F8</f>
        <v>549363.68000000005</v>
      </c>
      <c r="E8" s="16">
        <f>E9+E10</f>
        <v>524005.60000000003</v>
      </c>
      <c r="F8" s="16">
        <f t="shared" ref="F8" si="5">F9+F10</f>
        <v>25358.080000000002</v>
      </c>
      <c r="G8" s="16">
        <f t="shared" ref="G8:L8" si="6">G9+G10</f>
        <v>366556.65</v>
      </c>
      <c r="H8" s="16">
        <f t="shared" si="6"/>
        <v>349448.81</v>
      </c>
      <c r="I8" s="16">
        <f t="shared" si="6"/>
        <v>17107.84</v>
      </c>
      <c r="J8" s="16">
        <f t="shared" si="6"/>
        <v>366556.65</v>
      </c>
      <c r="K8" s="16">
        <f t="shared" si="6"/>
        <v>349448.81</v>
      </c>
      <c r="L8" s="16">
        <f t="shared" si="6"/>
        <v>17107.84</v>
      </c>
      <c r="M8" s="27">
        <f t="shared" si="3"/>
        <v>0.66723859502324578</v>
      </c>
    </row>
    <row r="9" spans="1:13" s="30" customFormat="1" ht="84" customHeight="1" x14ac:dyDescent="0.2">
      <c r="A9" s="3">
        <v>2</v>
      </c>
      <c r="B9" s="4" t="s">
        <v>11</v>
      </c>
      <c r="C9" s="7" t="s">
        <v>29</v>
      </c>
      <c r="D9" s="17">
        <f t="shared" si="4"/>
        <v>507161.48000000004</v>
      </c>
      <c r="E9" s="17">
        <v>481803.4</v>
      </c>
      <c r="F9" s="17">
        <v>25358.080000000002</v>
      </c>
      <c r="G9" s="17">
        <f>H9+I9</f>
        <v>342156.75</v>
      </c>
      <c r="H9" s="17">
        <v>325048.90999999997</v>
      </c>
      <c r="I9" s="17">
        <v>17107.84</v>
      </c>
      <c r="J9" s="17">
        <f t="shared" ref="J9:J10" si="7">K9+L9</f>
        <v>342156.75</v>
      </c>
      <c r="K9" s="17">
        <v>325048.90999999997</v>
      </c>
      <c r="L9" s="17">
        <v>17107.84</v>
      </c>
      <c r="M9" s="23">
        <f t="shared" si="3"/>
        <v>0.67465050776332613</v>
      </c>
    </row>
    <row r="10" spans="1:13" s="30" customFormat="1" ht="25.5" customHeight="1" x14ac:dyDescent="0.2">
      <c r="A10" s="3">
        <v>3</v>
      </c>
      <c r="B10" s="4" t="s">
        <v>12</v>
      </c>
      <c r="C10" s="7" t="s">
        <v>29</v>
      </c>
      <c r="D10" s="17">
        <f t="shared" si="4"/>
        <v>42202.2</v>
      </c>
      <c r="E10" s="17">
        <v>42202.2</v>
      </c>
      <c r="F10" s="17">
        <v>0</v>
      </c>
      <c r="G10" s="17">
        <f t="shared" ref="G10" si="8">H10+I10</f>
        <v>24399.9</v>
      </c>
      <c r="H10" s="17">
        <v>24399.9</v>
      </c>
      <c r="I10" s="17">
        <v>0</v>
      </c>
      <c r="J10" s="17">
        <f t="shared" si="7"/>
        <v>24399.9</v>
      </c>
      <c r="K10" s="17">
        <v>24399.9</v>
      </c>
      <c r="L10" s="17">
        <v>0</v>
      </c>
      <c r="M10" s="23">
        <f t="shared" si="3"/>
        <v>0.57816654108079679</v>
      </c>
    </row>
    <row r="11" spans="1:13" s="29" customFormat="1" ht="41.25" customHeight="1" x14ac:dyDescent="0.2">
      <c r="A11" s="11"/>
      <c r="B11" s="10" t="s">
        <v>50</v>
      </c>
      <c r="C11" s="10"/>
      <c r="D11" s="16">
        <f>E11+F11</f>
        <v>4830.1019999999999</v>
      </c>
      <c r="E11" s="16">
        <f>E12</f>
        <v>4781.8</v>
      </c>
      <c r="F11" s="16">
        <f>F12</f>
        <v>48.302</v>
      </c>
      <c r="G11" s="16">
        <f>H11+I11</f>
        <v>0</v>
      </c>
      <c r="H11" s="16">
        <f>H12</f>
        <v>0</v>
      </c>
      <c r="I11" s="16">
        <f>I12</f>
        <v>0</v>
      </c>
      <c r="J11" s="16">
        <f>K11+L11</f>
        <v>0</v>
      </c>
      <c r="K11" s="16">
        <f>K12</f>
        <v>0</v>
      </c>
      <c r="L11" s="16">
        <f>L12</f>
        <v>0</v>
      </c>
      <c r="M11" s="27">
        <f t="shared" si="3"/>
        <v>0</v>
      </c>
    </row>
    <row r="12" spans="1:13" s="30" customFormat="1" ht="86.25" customHeight="1" x14ac:dyDescent="0.2">
      <c r="A12" s="3">
        <v>4</v>
      </c>
      <c r="B12" s="4" t="s">
        <v>6</v>
      </c>
      <c r="C12" s="7" t="s">
        <v>28</v>
      </c>
      <c r="D12" s="17">
        <f>E12+F12</f>
        <v>4830.1019999999999</v>
      </c>
      <c r="E12" s="17">
        <v>4781.8</v>
      </c>
      <c r="F12" s="17">
        <v>48.302</v>
      </c>
      <c r="G12" s="17">
        <f t="shared" ref="G12" si="9">H12+I12</f>
        <v>0</v>
      </c>
      <c r="H12" s="17">
        <v>0</v>
      </c>
      <c r="I12" s="17">
        <v>0</v>
      </c>
      <c r="J12" s="17">
        <f t="shared" ref="J12" si="10">K12+L12</f>
        <v>0</v>
      </c>
      <c r="K12" s="17">
        <v>0</v>
      </c>
      <c r="L12" s="17">
        <v>0</v>
      </c>
      <c r="M12" s="23">
        <f t="shared" si="3"/>
        <v>0</v>
      </c>
    </row>
    <row r="13" spans="1:13" s="30" customFormat="1" ht="51" customHeight="1" x14ac:dyDescent="0.2">
      <c r="A13" s="10"/>
      <c r="B13" s="10" t="s">
        <v>5</v>
      </c>
      <c r="C13" s="19"/>
      <c r="D13" s="16">
        <f>E13+F13</f>
        <v>216602.628</v>
      </c>
      <c r="E13" s="16">
        <f>E14</f>
        <v>214436.6</v>
      </c>
      <c r="F13" s="16">
        <f>F14</f>
        <v>2166.0279999999998</v>
      </c>
      <c r="G13" s="16">
        <f>H13+I13</f>
        <v>93122.62</v>
      </c>
      <c r="H13" s="16">
        <f>H14</f>
        <v>92191.39</v>
      </c>
      <c r="I13" s="16">
        <f>I14</f>
        <v>931.23</v>
      </c>
      <c r="J13" s="16">
        <f>K13+L13</f>
        <v>93122.62</v>
      </c>
      <c r="K13" s="16">
        <f>K14</f>
        <v>92191.39</v>
      </c>
      <c r="L13" s="16">
        <f>L14</f>
        <v>931.23</v>
      </c>
      <c r="M13" s="27">
        <f t="shared" si="3"/>
        <v>0.42992377728676495</v>
      </c>
    </row>
    <row r="14" spans="1:13" s="31" customFormat="1" ht="78" customHeight="1" x14ac:dyDescent="0.2">
      <c r="A14" s="12">
        <v>5</v>
      </c>
      <c r="B14" s="13" t="s">
        <v>10</v>
      </c>
      <c r="C14" s="14" t="s">
        <v>28</v>
      </c>
      <c r="D14" s="18">
        <f t="shared" si="4"/>
        <v>216602.628</v>
      </c>
      <c r="E14" s="18">
        <v>214436.6</v>
      </c>
      <c r="F14" s="18">
        <v>2166.0279999999998</v>
      </c>
      <c r="G14" s="18">
        <f t="shared" ref="G14:G17" si="11">H14+I14</f>
        <v>93122.62</v>
      </c>
      <c r="H14" s="18">
        <v>92191.39</v>
      </c>
      <c r="I14" s="18">
        <v>931.23</v>
      </c>
      <c r="J14" s="18">
        <f t="shared" ref="J14:J17" si="12">K14+L14</f>
        <v>93122.62</v>
      </c>
      <c r="K14" s="18">
        <v>92191.39</v>
      </c>
      <c r="L14" s="18">
        <v>931.23</v>
      </c>
      <c r="M14" s="23">
        <f t="shared" si="3"/>
        <v>0.42992377728676495</v>
      </c>
    </row>
    <row r="15" spans="1:13" s="29" customFormat="1" ht="39.75" customHeight="1" x14ac:dyDescent="0.2">
      <c r="A15" s="11"/>
      <c r="B15" s="10" t="s">
        <v>7</v>
      </c>
      <c r="C15" s="10"/>
      <c r="D15" s="16">
        <f t="shared" si="4"/>
        <v>904654.52</v>
      </c>
      <c r="E15" s="16">
        <f>E16+E17</f>
        <v>767450.4</v>
      </c>
      <c r="F15" s="16">
        <f t="shared" ref="F15" si="13">F16+F17</f>
        <v>137204.12</v>
      </c>
      <c r="G15" s="16">
        <f t="shared" si="11"/>
        <v>498389.14</v>
      </c>
      <c r="H15" s="16">
        <f t="shared" ref="H15:I15" si="14">H16+H17</f>
        <v>375202.95</v>
      </c>
      <c r="I15" s="16">
        <f t="shared" si="14"/>
        <v>123186.19</v>
      </c>
      <c r="J15" s="16">
        <f t="shared" si="12"/>
        <v>415249.14</v>
      </c>
      <c r="K15" s="16">
        <f t="shared" ref="K15:L15" si="15">K16+K17</f>
        <v>321662.95</v>
      </c>
      <c r="L15" s="16">
        <f t="shared" si="15"/>
        <v>93586.19</v>
      </c>
      <c r="M15" s="27">
        <f t="shared" si="3"/>
        <v>0.4590140554429552</v>
      </c>
    </row>
    <row r="16" spans="1:13" s="30" customFormat="1" ht="48" customHeight="1" x14ac:dyDescent="0.2">
      <c r="A16" s="3">
        <v>6</v>
      </c>
      <c r="B16" s="5" t="s">
        <v>8</v>
      </c>
      <c r="C16" s="8" t="s">
        <v>30</v>
      </c>
      <c r="D16" s="17">
        <f t="shared" si="4"/>
        <v>41604.14</v>
      </c>
      <c r="E16" s="17">
        <v>0</v>
      </c>
      <c r="F16" s="17">
        <v>41604.14</v>
      </c>
      <c r="G16" s="17">
        <f t="shared" si="11"/>
        <v>29600</v>
      </c>
      <c r="H16" s="17">
        <v>0</v>
      </c>
      <c r="I16" s="17">
        <v>29600</v>
      </c>
      <c r="J16" s="17">
        <f t="shared" si="12"/>
        <v>0</v>
      </c>
      <c r="K16" s="17">
        <v>0</v>
      </c>
      <c r="L16" s="17">
        <v>0</v>
      </c>
      <c r="M16" s="23">
        <f t="shared" si="3"/>
        <v>0</v>
      </c>
    </row>
    <row r="17" spans="1:13" s="30" customFormat="1" ht="48" customHeight="1" x14ac:dyDescent="0.2">
      <c r="A17" s="3">
        <v>7</v>
      </c>
      <c r="B17" s="5" t="s">
        <v>9</v>
      </c>
      <c r="C17" s="8" t="s">
        <v>30</v>
      </c>
      <c r="D17" s="17">
        <f t="shared" si="4"/>
        <v>863050.38</v>
      </c>
      <c r="E17" s="17">
        <v>767450.4</v>
      </c>
      <c r="F17" s="17">
        <v>95599.98</v>
      </c>
      <c r="G17" s="17">
        <f t="shared" si="11"/>
        <v>468789.14</v>
      </c>
      <c r="H17" s="17">
        <v>375202.95</v>
      </c>
      <c r="I17" s="17">
        <v>93586.19</v>
      </c>
      <c r="J17" s="17">
        <f t="shared" si="12"/>
        <v>415249.14</v>
      </c>
      <c r="K17" s="17">
        <v>321662.95</v>
      </c>
      <c r="L17" s="17">
        <v>93586.19</v>
      </c>
      <c r="M17" s="23">
        <f t="shared" si="3"/>
        <v>0.48114125156865117</v>
      </c>
    </row>
    <row r="18" spans="1:13" s="29" customFormat="1" ht="48" customHeight="1" x14ac:dyDescent="0.2">
      <c r="A18" s="11"/>
      <c r="B18" s="10" t="s">
        <v>13</v>
      </c>
      <c r="C18" s="10"/>
      <c r="D18" s="16">
        <f>E18+F18</f>
        <v>1814428.3729999999</v>
      </c>
      <c r="E18" s="16">
        <f>E19+E20+E21+E22</f>
        <v>1658035.9</v>
      </c>
      <c r="F18" s="16">
        <f t="shared" ref="F18" si="16">F19+F20+F21+F22</f>
        <v>156392.473</v>
      </c>
      <c r="G18" s="16">
        <f>G19+G20+G21+G22</f>
        <v>1715184.0789999999</v>
      </c>
      <c r="H18" s="16">
        <f t="shared" ref="H18:L18" si="17">H19+H20+H21+H22</f>
        <v>1560395.6201099998</v>
      </c>
      <c r="I18" s="16">
        <f t="shared" si="17"/>
        <v>154788.45888999998</v>
      </c>
      <c r="J18" s="16">
        <f t="shared" si="17"/>
        <v>1713491.0090000001</v>
      </c>
      <c r="K18" s="16">
        <f t="shared" si="17"/>
        <v>1558719.4601100001</v>
      </c>
      <c r="L18" s="16">
        <f t="shared" si="17"/>
        <v>154771.54889000001</v>
      </c>
      <c r="M18" s="27">
        <f t="shared" si="3"/>
        <v>0.94436960670257342</v>
      </c>
    </row>
    <row r="19" spans="1:13" s="31" customFormat="1" ht="44.25" customHeight="1" x14ac:dyDescent="0.2">
      <c r="A19" s="12">
        <v>8</v>
      </c>
      <c r="B19" s="15" t="s">
        <v>14</v>
      </c>
      <c r="C19" s="14" t="s">
        <v>31</v>
      </c>
      <c r="D19" s="18">
        <f t="shared" si="4"/>
        <v>534286.46499999997</v>
      </c>
      <c r="E19" s="18">
        <v>429943.6</v>
      </c>
      <c r="F19" s="18">
        <f>104342.865</f>
        <v>104342.86500000001</v>
      </c>
      <c r="G19" s="18">
        <f t="shared" ref="G19:G26" si="18">H19+I19</f>
        <v>533284.81999999995</v>
      </c>
      <c r="H19" s="18">
        <v>428951.97</v>
      </c>
      <c r="I19" s="18">
        <v>104332.85</v>
      </c>
      <c r="J19" s="18">
        <f t="shared" ref="J19:J26" si="19">K19+L19</f>
        <v>531591.73</v>
      </c>
      <c r="K19" s="18">
        <v>427275.81</v>
      </c>
      <c r="L19" s="18">
        <v>104315.92</v>
      </c>
      <c r="M19" s="23">
        <f t="shared" si="3"/>
        <v>0.99495638542892906</v>
      </c>
    </row>
    <row r="20" spans="1:13" s="31" customFormat="1" ht="49.5" customHeight="1" x14ac:dyDescent="0.2">
      <c r="A20" s="12">
        <v>9</v>
      </c>
      <c r="B20" s="15" t="s">
        <v>16</v>
      </c>
      <c r="C20" s="14" t="s">
        <v>31</v>
      </c>
      <c r="D20" s="18">
        <f t="shared" si="4"/>
        <v>173304</v>
      </c>
      <c r="E20" s="18">
        <v>171571</v>
      </c>
      <c r="F20" s="18">
        <v>1733</v>
      </c>
      <c r="G20" s="18">
        <f t="shared" si="18"/>
        <v>165730.47</v>
      </c>
      <c r="H20" s="18">
        <v>164073.19</v>
      </c>
      <c r="I20" s="18">
        <v>1657.28</v>
      </c>
      <c r="J20" s="18">
        <f t="shared" si="19"/>
        <v>165730.49</v>
      </c>
      <c r="K20" s="18">
        <v>164073.19</v>
      </c>
      <c r="L20" s="18">
        <v>1657.3</v>
      </c>
      <c r="M20" s="23">
        <f t="shared" si="3"/>
        <v>0.95629927757005029</v>
      </c>
    </row>
    <row r="21" spans="1:13" s="31" customFormat="1" ht="32.25" customHeight="1" x14ac:dyDescent="0.2">
      <c r="A21" s="12">
        <v>10</v>
      </c>
      <c r="B21" s="15" t="s">
        <v>17</v>
      </c>
      <c r="C21" s="14" t="s">
        <v>31</v>
      </c>
      <c r="D21" s="18">
        <f t="shared" si="4"/>
        <v>981205.68599999999</v>
      </c>
      <c r="E21" s="18">
        <v>932145.4</v>
      </c>
      <c r="F21" s="18">
        <v>49060.286</v>
      </c>
      <c r="G21" s="18">
        <f>H21+I21</f>
        <v>965915.9</v>
      </c>
      <c r="H21" s="18">
        <v>917620.1</v>
      </c>
      <c r="I21" s="18">
        <v>48295.8</v>
      </c>
      <c r="J21" s="18">
        <f t="shared" si="19"/>
        <v>965915.9</v>
      </c>
      <c r="K21" s="18">
        <v>917620.1</v>
      </c>
      <c r="L21" s="18">
        <v>48295.8</v>
      </c>
      <c r="M21" s="23">
        <f t="shared" si="3"/>
        <v>0.98441734875963616</v>
      </c>
    </row>
    <row r="22" spans="1:13" s="31" customFormat="1" ht="28.5" customHeight="1" x14ac:dyDescent="0.2">
      <c r="A22" s="12">
        <v>11</v>
      </c>
      <c r="B22" s="13" t="s">
        <v>18</v>
      </c>
      <c r="C22" s="14" t="s">
        <v>29</v>
      </c>
      <c r="D22" s="18">
        <f t="shared" si="4"/>
        <v>125632.22199999999</v>
      </c>
      <c r="E22" s="18">
        <v>124375.9</v>
      </c>
      <c r="F22" s="18">
        <v>1256.3219999999999</v>
      </c>
      <c r="G22" s="18">
        <f t="shared" si="18"/>
        <v>50252.889000000003</v>
      </c>
      <c r="H22" s="18">
        <v>49750.360110000001</v>
      </c>
      <c r="I22" s="18">
        <v>502.52888999999999</v>
      </c>
      <c r="J22" s="18">
        <f t="shared" si="19"/>
        <v>50252.889000000003</v>
      </c>
      <c r="K22" s="18">
        <v>49750.360110000001</v>
      </c>
      <c r="L22" s="18">
        <v>502.52888999999999</v>
      </c>
      <c r="M22" s="23">
        <f t="shared" si="3"/>
        <v>0.40000000159194832</v>
      </c>
    </row>
    <row r="23" spans="1:13" s="29" customFormat="1" ht="36.75" customHeight="1" x14ac:dyDescent="0.2">
      <c r="A23" s="11"/>
      <c r="B23" s="10" t="s">
        <v>19</v>
      </c>
      <c r="C23" s="10"/>
      <c r="D23" s="16">
        <f t="shared" si="4"/>
        <v>198756.94700000001</v>
      </c>
      <c r="E23" s="16">
        <f>E24+E25+E26</f>
        <v>180549.1</v>
      </c>
      <c r="F23" s="16">
        <f t="shared" ref="F23" si="20">F24+F25+F26</f>
        <v>18207.847000000002</v>
      </c>
      <c r="G23" s="16">
        <f t="shared" si="18"/>
        <v>166160.30420000001</v>
      </c>
      <c r="H23" s="16">
        <f t="shared" ref="H23:I23" si="21">H24+H25+H26</f>
        <v>156802.28899</v>
      </c>
      <c r="I23" s="16">
        <f t="shared" si="21"/>
        <v>9358.0152099999996</v>
      </c>
      <c r="J23" s="16">
        <f t="shared" si="19"/>
        <v>66901.16</v>
      </c>
      <c r="K23" s="16">
        <f t="shared" ref="K23:L23" si="22">K24+K25+K26</f>
        <v>62506.1</v>
      </c>
      <c r="L23" s="16">
        <f t="shared" si="22"/>
        <v>4395.0599999999995</v>
      </c>
      <c r="M23" s="27">
        <f t="shared" si="3"/>
        <v>0.33659784480388499</v>
      </c>
    </row>
    <row r="24" spans="1:13" s="30" customFormat="1" ht="31.5" customHeight="1" x14ac:dyDescent="0.2">
      <c r="A24" s="3">
        <v>12</v>
      </c>
      <c r="B24" s="4" t="s">
        <v>21</v>
      </c>
      <c r="C24" s="7" t="s">
        <v>32</v>
      </c>
      <c r="D24" s="17">
        <f t="shared" si="4"/>
        <v>184156.94700000001</v>
      </c>
      <c r="E24" s="17">
        <v>174949.1</v>
      </c>
      <c r="F24" s="17">
        <v>9207.8469999999998</v>
      </c>
      <c r="G24" s="17">
        <f t="shared" si="18"/>
        <v>159160.30420000001</v>
      </c>
      <c r="H24" s="17">
        <v>151202.28899</v>
      </c>
      <c r="I24" s="17">
        <v>7958.0152099999996</v>
      </c>
      <c r="J24" s="17">
        <f t="shared" si="19"/>
        <v>59901.159999999996</v>
      </c>
      <c r="K24" s="17">
        <v>56906.1</v>
      </c>
      <c r="L24" s="17">
        <v>2995.06</v>
      </c>
      <c r="M24" s="23">
        <f t="shared" si="3"/>
        <v>0.32527233414659068</v>
      </c>
    </row>
    <row r="25" spans="1:13" s="30" customFormat="1" ht="31.5" customHeight="1" x14ac:dyDescent="0.2">
      <c r="A25" s="3">
        <v>13</v>
      </c>
      <c r="B25" s="4" t="s">
        <v>22</v>
      </c>
      <c r="C25" s="6" t="s">
        <v>32</v>
      </c>
      <c r="D25" s="17">
        <f t="shared" si="4"/>
        <v>9000</v>
      </c>
      <c r="E25" s="17">
        <v>0</v>
      </c>
      <c r="F25" s="17">
        <v>9000</v>
      </c>
      <c r="G25" s="17">
        <f t="shared" si="18"/>
        <v>1400</v>
      </c>
      <c r="H25" s="17">
        <v>0</v>
      </c>
      <c r="I25" s="17">
        <v>1400</v>
      </c>
      <c r="J25" s="17">
        <f t="shared" si="19"/>
        <v>1400</v>
      </c>
      <c r="K25" s="17">
        <v>0</v>
      </c>
      <c r="L25" s="17">
        <v>1400</v>
      </c>
      <c r="M25" s="23">
        <f t="shared" si="3"/>
        <v>0.15555555555555556</v>
      </c>
    </row>
    <row r="26" spans="1:13" s="30" customFormat="1" ht="31.5" customHeight="1" x14ac:dyDescent="0.2">
      <c r="A26" s="3">
        <v>14</v>
      </c>
      <c r="B26" s="4" t="s">
        <v>23</v>
      </c>
      <c r="C26" s="7" t="s">
        <v>32</v>
      </c>
      <c r="D26" s="17">
        <f t="shared" si="4"/>
        <v>5600</v>
      </c>
      <c r="E26" s="17">
        <v>5600</v>
      </c>
      <c r="F26" s="17">
        <v>0</v>
      </c>
      <c r="G26" s="17">
        <f t="shared" si="18"/>
        <v>5600</v>
      </c>
      <c r="H26" s="17">
        <v>5600</v>
      </c>
      <c r="I26" s="17">
        <v>0</v>
      </c>
      <c r="J26" s="17">
        <f t="shared" si="19"/>
        <v>5600</v>
      </c>
      <c r="K26" s="17">
        <v>5600</v>
      </c>
      <c r="L26" s="17">
        <v>0</v>
      </c>
      <c r="M26" s="23">
        <f t="shared" si="3"/>
        <v>1</v>
      </c>
    </row>
    <row r="27" spans="1:13" s="29" customFormat="1" ht="39" customHeight="1" x14ac:dyDescent="0.2">
      <c r="A27" s="11"/>
      <c r="B27" s="10" t="s">
        <v>24</v>
      </c>
      <c r="C27" s="10"/>
      <c r="D27" s="16">
        <f>E27+F27</f>
        <v>1019728.306</v>
      </c>
      <c r="E27" s="16">
        <f>E28+E29</f>
        <v>1014187.51</v>
      </c>
      <c r="F27" s="16">
        <f>F28+F29</f>
        <v>5540.7960000000003</v>
      </c>
      <c r="G27" s="16">
        <f>H27+I27</f>
        <v>767062.78</v>
      </c>
      <c r="H27" s="16">
        <f>H28+H29</f>
        <v>763194.09000000008</v>
      </c>
      <c r="I27" s="16">
        <f>I28+I29</f>
        <v>3868.69</v>
      </c>
      <c r="J27" s="16">
        <f>K27+L27</f>
        <v>689164.44999999984</v>
      </c>
      <c r="K27" s="16">
        <f>K28+K29</f>
        <v>687004.25999999989</v>
      </c>
      <c r="L27" s="16">
        <f>L28+L29</f>
        <v>2160.19</v>
      </c>
      <c r="M27" s="27">
        <f t="shared" si="3"/>
        <v>0.67583144053667155</v>
      </c>
    </row>
    <row r="28" spans="1:13" s="30" customFormat="1" ht="33.75" customHeight="1" x14ac:dyDescent="0.2">
      <c r="A28" s="3">
        <v>15</v>
      </c>
      <c r="B28" s="4" t="s">
        <v>25</v>
      </c>
      <c r="C28" s="7" t="s">
        <v>33</v>
      </c>
      <c r="D28" s="17">
        <f t="shared" si="4"/>
        <v>978978.10600000003</v>
      </c>
      <c r="E28" s="17">
        <v>974783.91</v>
      </c>
      <c r="F28" s="17">
        <v>4194.1959999999999</v>
      </c>
      <c r="G28" s="17">
        <f>H28+I28</f>
        <v>745834.06</v>
      </c>
      <c r="H28" s="17">
        <v>742356.81</v>
      </c>
      <c r="I28" s="17">
        <v>3477.25</v>
      </c>
      <c r="J28" s="17">
        <f>K28+L28</f>
        <v>668257.79999999993</v>
      </c>
      <c r="K28" s="17">
        <v>666472.93999999994</v>
      </c>
      <c r="L28" s="17">
        <v>1784.86</v>
      </c>
      <c r="M28" s="23">
        <f t="shared" si="3"/>
        <v>0.68260750256247293</v>
      </c>
    </row>
    <row r="29" spans="1:13" s="30" customFormat="1" ht="25.5" customHeight="1" x14ac:dyDescent="0.2">
      <c r="A29" s="3">
        <v>16</v>
      </c>
      <c r="B29" s="4" t="s">
        <v>26</v>
      </c>
      <c r="C29" s="7" t="s">
        <v>33</v>
      </c>
      <c r="D29" s="17">
        <f t="shared" si="4"/>
        <v>40750.199999999997</v>
      </c>
      <c r="E29" s="17">
        <v>39403.599999999999</v>
      </c>
      <c r="F29" s="17">
        <v>1346.6</v>
      </c>
      <c r="G29" s="17">
        <f t="shared" ref="G29" si="23">H29+I29</f>
        <v>21228.719999999998</v>
      </c>
      <c r="H29" s="17">
        <v>20837.28</v>
      </c>
      <c r="I29" s="17">
        <v>391.44</v>
      </c>
      <c r="J29" s="17">
        <f t="shared" ref="J29" si="24">K29+L29</f>
        <v>20906.650000000001</v>
      </c>
      <c r="K29" s="17">
        <v>20531.32</v>
      </c>
      <c r="L29" s="17">
        <v>375.33</v>
      </c>
      <c r="M29" s="23">
        <f t="shared" si="3"/>
        <v>0.51304410775898035</v>
      </c>
    </row>
    <row r="30" spans="1:13" s="30" customFormat="1" ht="29.25" customHeight="1" x14ac:dyDescent="0.2">
      <c r="A30" s="10"/>
      <c r="B30" s="10" t="s">
        <v>51</v>
      </c>
      <c r="C30" s="19"/>
      <c r="D30" s="20">
        <f>E30+F30</f>
        <v>1936862.37</v>
      </c>
      <c r="E30" s="20">
        <f>E31</f>
        <v>1887907.8</v>
      </c>
      <c r="F30" s="20">
        <f>F31</f>
        <v>48954.57</v>
      </c>
      <c r="G30" s="20">
        <f>H30+I30</f>
        <v>1009248.7799999999</v>
      </c>
      <c r="H30" s="20">
        <f>H31</f>
        <v>980042.95</v>
      </c>
      <c r="I30" s="20">
        <f>I31</f>
        <v>29205.83</v>
      </c>
      <c r="J30" s="20">
        <f>K30+L30</f>
        <v>941974.4</v>
      </c>
      <c r="K30" s="20">
        <f>K31</f>
        <v>916132.28</v>
      </c>
      <c r="L30" s="20">
        <f>L31</f>
        <v>25842.12</v>
      </c>
      <c r="M30" s="27">
        <f t="shared" si="3"/>
        <v>0.48634038979238364</v>
      </c>
    </row>
    <row r="31" spans="1:13" s="30" customFormat="1" ht="57.75" customHeight="1" x14ac:dyDescent="0.2">
      <c r="A31" s="3">
        <v>17</v>
      </c>
      <c r="B31" s="4" t="s">
        <v>43</v>
      </c>
      <c r="C31" s="7" t="s">
        <v>33</v>
      </c>
      <c r="D31" s="17">
        <f>E31+F31</f>
        <v>1936862.37</v>
      </c>
      <c r="E31" s="17">
        <v>1887907.8</v>
      </c>
      <c r="F31" s="17">
        <v>48954.57</v>
      </c>
      <c r="G31" s="17">
        <f t="shared" ref="G31" si="25">H31+I31</f>
        <v>1009248.7799999999</v>
      </c>
      <c r="H31" s="17">
        <v>980042.95</v>
      </c>
      <c r="I31" s="17">
        <v>29205.83</v>
      </c>
      <c r="J31" s="17">
        <f t="shared" ref="J31" si="26">K31+L31</f>
        <v>941974.4</v>
      </c>
      <c r="K31" s="17">
        <v>916132.28</v>
      </c>
      <c r="L31" s="17">
        <v>25842.12</v>
      </c>
      <c r="M31" s="23">
        <f t="shared" si="3"/>
        <v>0.48634038979238364</v>
      </c>
    </row>
    <row r="32" spans="1:13" s="29" customFormat="1" ht="36" customHeight="1" x14ac:dyDescent="0.2">
      <c r="A32" s="11"/>
      <c r="B32" s="10" t="s">
        <v>34</v>
      </c>
      <c r="C32" s="10"/>
      <c r="D32" s="16">
        <f>E32+F32</f>
        <v>1036796.209</v>
      </c>
      <c r="E32" s="16">
        <f>E33+E34+E35+E36+E37+E38</f>
        <v>1007836.2000000001</v>
      </c>
      <c r="F32" s="16">
        <f t="shared" ref="F32:L32" si="27">F33+F34+F35+F36+F37+F38</f>
        <v>28960.009000000002</v>
      </c>
      <c r="G32" s="16">
        <f t="shared" si="27"/>
        <v>508547.13999999996</v>
      </c>
      <c r="H32" s="16">
        <f t="shared" si="27"/>
        <v>496530.91</v>
      </c>
      <c r="I32" s="16">
        <f t="shared" si="27"/>
        <v>12016.23</v>
      </c>
      <c r="J32" s="16">
        <f t="shared" si="27"/>
        <v>490575.42</v>
      </c>
      <c r="K32" s="16">
        <f t="shared" si="27"/>
        <v>478738.91</v>
      </c>
      <c r="L32" s="16">
        <f t="shared" si="27"/>
        <v>11836.51</v>
      </c>
      <c r="M32" s="27">
        <f t="shared" si="3"/>
        <v>0.47316475093322796</v>
      </c>
    </row>
    <row r="33" spans="1:13" s="30" customFormat="1" ht="33.75" customHeight="1" x14ac:dyDescent="0.2">
      <c r="A33" s="3">
        <v>18</v>
      </c>
      <c r="B33" s="4" t="s">
        <v>35</v>
      </c>
      <c r="C33" s="3" t="s">
        <v>42</v>
      </c>
      <c r="D33" s="17">
        <f t="shared" si="4"/>
        <v>49465.1</v>
      </c>
      <c r="E33" s="17">
        <v>49465.1</v>
      </c>
      <c r="F33" s="17">
        <v>0</v>
      </c>
      <c r="G33" s="17">
        <f t="shared" ref="G33:G40" si="28">H33+I33</f>
        <v>35493.26</v>
      </c>
      <c r="H33" s="17">
        <v>35493.26</v>
      </c>
      <c r="I33" s="17">
        <v>0</v>
      </c>
      <c r="J33" s="17">
        <f t="shared" ref="J33:J38" si="29">K33+L33</f>
        <v>35493.26</v>
      </c>
      <c r="K33" s="17">
        <v>35493.26</v>
      </c>
      <c r="L33" s="17">
        <v>0</v>
      </c>
      <c r="M33" s="23">
        <f t="shared" si="3"/>
        <v>0.71754145852328211</v>
      </c>
    </row>
    <row r="34" spans="1:13" s="30" customFormat="1" ht="39.75" customHeight="1" x14ac:dyDescent="0.2">
      <c r="A34" s="3">
        <v>19</v>
      </c>
      <c r="B34" s="4" t="s">
        <v>36</v>
      </c>
      <c r="C34" s="3" t="s">
        <v>42</v>
      </c>
      <c r="D34" s="17">
        <f t="shared" si="4"/>
        <v>120825.1</v>
      </c>
      <c r="E34" s="17">
        <v>120825.1</v>
      </c>
      <c r="F34" s="17">
        <v>0</v>
      </c>
      <c r="G34" s="17">
        <f>H34+I34</f>
        <v>120825.1</v>
      </c>
      <c r="H34" s="17">
        <v>120825.1</v>
      </c>
      <c r="I34" s="17">
        <v>0</v>
      </c>
      <c r="J34" s="17">
        <f t="shared" si="29"/>
        <v>120825.1</v>
      </c>
      <c r="K34" s="17">
        <v>120825.1</v>
      </c>
      <c r="L34" s="17">
        <v>0</v>
      </c>
      <c r="M34" s="23">
        <f t="shared" si="3"/>
        <v>1</v>
      </c>
    </row>
    <row r="35" spans="1:13" s="30" customFormat="1" ht="33.75" customHeight="1" x14ac:dyDescent="0.2">
      <c r="A35" s="3">
        <v>20</v>
      </c>
      <c r="B35" s="4" t="s">
        <v>37</v>
      </c>
      <c r="C35" s="3" t="s">
        <v>42</v>
      </c>
      <c r="D35" s="17">
        <f t="shared" si="4"/>
        <v>172543.2</v>
      </c>
      <c r="E35" s="17">
        <v>172543.2</v>
      </c>
      <c r="F35" s="17">
        <v>0</v>
      </c>
      <c r="G35" s="17">
        <f t="shared" si="28"/>
        <v>51381.58</v>
      </c>
      <c r="H35" s="17">
        <v>51381.58</v>
      </c>
      <c r="I35" s="17">
        <v>0</v>
      </c>
      <c r="J35" s="17">
        <f t="shared" si="29"/>
        <v>51381.58</v>
      </c>
      <c r="K35" s="17">
        <v>51381.58</v>
      </c>
      <c r="L35" s="17">
        <v>0</v>
      </c>
      <c r="M35" s="23">
        <f t="shared" si="3"/>
        <v>0.29778965499654581</v>
      </c>
    </row>
    <row r="36" spans="1:13" s="30" customFormat="1" ht="65.25" customHeight="1" x14ac:dyDescent="0.2">
      <c r="A36" s="3">
        <v>21</v>
      </c>
      <c r="B36" s="4" t="s">
        <v>38</v>
      </c>
      <c r="C36" s="7" t="s">
        <v>42</v>
      </c>
      <c r="D36" s="17">
        <f t="shared" si="4"/>
        <v>550545.79200000002</v>
      </c>
      <c r="E36" s="17">
        <v>523018.5</v>
      </c>
      <c r="F36" s="17">
        <v>27527.292000000001</v>
      </c>
      <c r="G36" s="17">
        <f t="shared" si="28"/>
        <v>228730.18000000002</v>
      </c>
      <c r="H36" s="17">
        <v>217293.67</v>
      </c>
      <c r="I36" s="17">
        <v>11436.51</v>
      </c>
      <c r="J36" s="17">
        <f t="shared" si="29"/>
        <v>228730.18000000002</v>
      </c>
      <c r="K36" s="17">
        <v>217293.67</v>
      </c>
      <c r="L36" s="17">
        <v>11436.51</v>
      </c>
      <c r="M36" s="23">
        <f t="shared" si="3"/>
        <v>0.41546077242562962</v>
      </c>
    </row>
    <row r="37" spans="1:13" s="30" customFormat="1" ht="63.75" customHeight="1" x14ac:dyDescent="0.2">
      <c r="A37" s="3">
        <v>22</v>
      </c>
      <c r="B37" s="4" t="s">
        <v>39</v>
      </c>
      <c r="C37" s="7" t="s">
        <v>42</v>
      </c>
      <c r="D37" s="17">
        <f t="shared" si="4"/>
        <v>143271.717</v>
      </c>
      <c r="E37" s="17">
        <v>141839</v>
      </c>
      <c r="F37" s="17">
        <v>1432.7170000000001</v>
      </c>
      <c r="G37" s="17">
        <f t="shared" si="28"/>
        <v>71971.72</v>
      </c>
      <c r="H37" s="17">
        <v>71392</v>
      </c>
      <c r="I37" s="17">
        <v>579.72</v>
      </c>
      <c r="J37" s="17">
        <f t="shared" si="29"/>
        <v>54000</v>
      </c>
      <c r="K37" s="17">
        <v>53600</v>
      </c>
      <c r="L37" s="17">
        <v>400</v>
      </c>
      <c r="M37" s="23">
        <f t="shared" si="3"/>
        <v>0.37690621101441812</v>
      </c>
    </row>
    <row r="38" spans="1:13" s="30" customFormat="1" ht="71.25" customHeight="1" x14ac:dyDescent="0.2">
      <c r="A38" s="3"/>
      <c r="B38" s="4" t="s">
        <v>54</v>
      </c>
      <c r="C38" s="7" t="s">
        <v>33</v>
      </c>
      <c r="D38" s="17">
        <f t="shared" si="4"/>
        <v>145.30000000000001</v>
      </c>
      <c r="E38" s="17">
        <v>145.30000000000001</v>
      </c>
      <c r="F38" s="17">
        <v>0</v>
      </c>
      <c r="G38" s="17">
        <f>H38+I38</f>
        <v>145.30000000000001</v>
      </c>
      <c r="H38" s="17">
        <v>145.30000000000001</v>
      </c>
      <c r="I38" s="17">
        <v>0</v>
      </c>
      <c r="J38" s="17">
        <f t="shared" si="29"/>
        <v>145.30000000000001</v>
      </c>
      <c r="K38" s="17">
        <v>145.30000000000001</v>
      </c>
      <c r="L38" s="17">
        <v>0</v>
      </c>
      <c r="M38" s="23">
        <f t="shared" si="3"/>
        <v>1</v>
      </c>
    </row>
    <row r="39" spans="1:13" s="29" customFormat="1" ht="35.25" customHeight="1" x14ac:dyDescent="0.2">
      <c r="A39" s="11"/>
      <c r="B39" s="10" t="s">
        <v>40</v>
      </c>
      <c r="C39" s="10"/>
      <c r="D39" s="16">
        <f>E39+F39</f>
        <v>250268.43299999999</v>
      </c>
      <c r="E39" s="16">
        <f>E40</f>
        <v>233853.5</v>
      </c>
      <c r="F39" s="16">
        <f t="shared" ref="F39:L39" si="30">F40</f>
        <v>16414.933000000001</v>
      </c>
      <c r="G39" s="16">
        <f t="shared" si="28"/>
        <v>181425.6</v>
      </c>
      <c r="H39" s="16">
        <f t="shared" si="30"/>
        <v>170463.14</v>
      </c>
      <c r="I39" s="16">
        <f t="shared" si="30"/>
        <v>10962.46</v>
      </c>
      <c r="J39" s="16">
        <f>K39+L39</f>
        <v>159609.32</v>
      </c>
      <c r="K39" s="16">
        <f t="shared" si="30"/>
        <v>152944.47</v>
      </c>
      <c r="L39" s="16">
        <f t="shared" si="30"/>
        <v>6664.85</v>
      </c>
      <c r="M39" s="27">
        <f t="shared" si="3"/>
        <v>0.63775250472759393</v>
      </c>
    </row>
    <row r="40" spans="1:13" s="30" customFormat="1" ht="27.75" customHeight="1" x14ac:dyDescent="0.2">
      <c r="A40" s="3">
        <v>23</v>
      </c>
      <c r="B40" s="1" t="s">
        <v>56</v>
      </c>
      <c r="C40" s="7" t="s">
        <v>33</v>
      </c>
      <c r="D40" s="17">
        <f t="shared" si="4"/>
        <v>250268.43299999999</v>
      </c>
      <c r="E40" s="17">
        <v>233853.5</v>
      </c>
      <c r="F40" s="17">
        <v>16414.933000000001</v>
      </c>
      <c r="G40" s="17">
        <f t="shared" si="28"/>
        <v>181425.6</v>
      </c>
      <c r="H40" s="17">
        <v>170463.14</v>
      </c>
      <c r="I40" s="17">
        <v>10962.46</v>
      </c>
      <c r="J40" s="17">
        <f>K40+L40</f>
        <v>159609.32</v>
      </c>
      <c r="K40" s="17">
        <v>152944.47</v>
      </c>
      <c r="L40" s="17">
        <v>6664.85</v>
      </c>
      <c r="M40" s="23">
        <f t="shared" si="3"/>
        <v>0.63775250472759393</v>
      </c>
    </row>
    <row r="41" spans="1:13" s="29" customFormat="1" ht="39" customHeight="1" x14ac:dyDescent="0.2">
      <c r="A41" s="11"/>
      <c r="B41" s="10" t="s">
        <v>41</v>
      </c>
      <c r="C41" s="10"/>
      <c r="D41" s="16">
        <f>E41+F41</f>
        <v>6057548.9360000007</v>
      </c>
      <c r="E41" s="16">
        <f>E42+E43+E44</f>
        <v>5983165.9000000004</v>
      </c>
      <c r="F41" s="16">
        <f t="shared" ref="F41" si="31">F42+F43+F44</f>
        <v>74383.035999999993</v>
      </c>
      <c r="G41" s="16">
        <f t="shared" ref="G41:L41" si="32">G42+G43+G44</f>
        <v>3559479.02</v>
      </c>
      <c r="H41" s="16">
        <f t="shared" si="32"/>
        <v>3520764.1978000002</v>
      </c>
      <c r="I41" s="16">
        <f t="shared" si="32"/>
        <v>38714.822199999762</v>
      </c>
      <c r="J41" s="16">
        <f t="shared" si="32"/>
        <v>3537590.52</v>
      </c>
      <c r="K41" s="16">
        <f t="shared" si="32"/>
        <v>3499094.5828</v>
      </c>
      <c r="L41" s="16">
        <f t="shared" si="32"/>
        <v>38495.937199999986</v>
      </c>
      <c r="M41" s="27">
        <f t="shared" si="3"/>
        <v>0.58399701882325816</v>
      </c>
    </row>
    <row r="42" spans="1:13" s="30" customFormat="1" ht="29.25" customHeight="1" x14ac:dyDescent="0.2">
      <c r="A42" s="3">
        <v>24</v>
      </c>
      <c r="B42" s="2" t="s">
        <v>59</v>
      </c>
      <c r="C42" s="9" t="s">
        <v>60</v>
      </c>
      <c r="D42" s="17">
        <f t="shared" si="4"/>
        <v>5272622.7340000002</v>
      </c>
      <c r="E42" s="17">
        <v>5209209</v>
      </c>
      <c r="F42" s="17">
        <v>63413.733999999997</v>
      </c>
      <c r="G42" s="17">
        <v>3183926.22</v>
      </c>
      <c r="H42" s="17">
        <f>G42*99/100</f>
        <v>3152086.9578000004</v>
      </c>
      <c r="I42" s="17">
        <f>G42-H42</f>
        <v>31839.262199999765</v>
      </c>
      <c r="J42" s="17">
        <v>3162037.72</v>
      </c>
      <c r="K42" s="17">
        <f>J42*99/100</f>
        <v>3130417.3428000002</v>
      </c>
      <c r="L42" s="17">
        <f>J42-K42</f>
        <v>31620.377199999988</v>
      </c>
      <c r="M42" s="23">
        <f t="shared" si="3"/>
        <v>0.59970869897629964</v>
      </c>
    </row>
    <row r="43" spans="1:13" s="30" customFormat="1" ht="29.25" customHeight="1" x14ac:dyDescent="0.2">
      <c r="A43" s="3">
        <v>25</v>
      </c>
      <c r="B43" s="2" t="s">
        <v>58</v>
      </c>
      <c r="C43" s="9" t="s">
        <v>60</v>
      </c>
      <c r="D43" s="17">
        <f t="shared" si="4"/>
        <v>577726.30200000003</v>
      </c>
      <c r="E43" s="17">
        <v>568829</v>
      </c>
      <c r="F43" s="17">
        <v>8897.3019999999997</v>
      </c>
      <c r="G43" s="17">
        <f>H43+I43</f>
        <v>375552.8</v>
      </c>
      <c r="H43" s="17">
        <v>368677.24</v>
      </c>
      <c r="I43" s="17">
        <v>6875.56</v>
      </c>
      <c r="J43" s="17">
        <f t="shared" ref="J43" si="33">K43+L43</f>
        <v>375552.8</v>
      </c>
      <c r="K43" s="17">
        <v>368677.24</v>
      </c>
      <c r="L43" s="17">
        <v>6875.56</v>
      </c>
      <c r="M43" s="23">
        <f t="shared" si="3"/>
        <v>0.65005314575412909</v>
      </c>
    </row>
    <row r="44" spans="1:13" s="30" customFormat="1" ht="29.25" customHeight="1" x14ac:dyDescent="0.2">
      <c r="A44" s="3">
        <v>26</v>
      </c>
      <c r="B44" s="2" t="s">
        <v>57</v>
      </c>
      <c r="C44" s="9" t="s">
        <v>60</v>
      </c>
      <c r="D44" s="17">
        <f t="shared" si="4"/>
        <v>207199.9</v>
      </c>
      <c r="E44" s="17">
        <v>205127.9</v>
      </c>
      <c r="F44" s="17">
        <v>2072</v>
      </c>
      <c r="G44" s="17">
        <f>H44+I44</f>
        <v>0</v>
      </c>
      <c r="H44" s="17">
        <v>0</v>
      </c>
      <c r="I44" s="17">
        <v>0</v>
      </c>
      <c r="J44" s="17">
        <f>K44+L44</f>
        <v>0</v>
      </c>
      <c r="K44" s="17">
        <v>0</v>
      </c>
      <c r="L44" s="17">
        <v>0</v>
      </c>
      <c r="M44" s="23">
        <f t="shared" si="3"/>
        <v>0</v>
      </c>
    </row>
    <row r="45" spans="1:13" ht="32.25" customHeight="1" x14ac:dyDescent="0.2">
      <c r="A45" s="154" t="s">
        <v>0</v>
      </c>
      <c r="B45" s="154"/>
      <c r="C45" s="26"/>
      <c r="D45" s="22">
        <f>D6+D8+D11+D13+D15+D18+D23+D27+D30+D32+D39+D41</f>
        <v>14116414.444000002</v>
      </c>
      <c r="E45" s="22">
        <f t="shared" ref="E45:F45" si="34">E6+E8+E11+E13+E15+E18+E23+E27+E30+E32+E39+E41</f>
        <v>13601518.510000002</v>
      </c>
      <c r="F45" s="22">
        <f t="shared" si="34"/>
        <v>514895.93400000001</v>
      </c>
      <c r="G45" s="22">
        <f>G6+G8+G11+G13+G15+G18+G23+G27+G30+G32+G39+G41</f>
        <v>8865176.1131999996</v>
      </c>
      <c r="H45" s="22">
        <f t="shared" ref="H45:I45" si="35">H6+H8+H11+H13+H15+H18+H23+H27+H30+H32+H39+H41</f>
        <v>8465036.3469000012</v>
      </c>
      <c r="I45" s="22">
        <f t="shared" si="35"/>
        <v>400139.76629999978</v>
      </c>
      <c r="J45" s="22">
        <f>J6+J8+J11+J13+J15+J18+J23+J27+J30+J32+J39+J41</f>
        <v>8474234.6890000012</v>
      </c>
      <c r="K45" s="22">
        <f t="shared" ref="K45:L45" si="36">K6+K8+K11+K13+K15+K18+K23+K27+K30+K32+K39+K41</f>
        <v>8118443.2129100002</v>
      </c>
      <c r="L45" s="22">
        <f t="shared" si="36"/>
        <v>355791.47608999995</v>
      </c>
      <c r="M45" s="24">
        <f>J45/D45</f>
        <v>0.6003107037284432</v>
      </c>
    </row>
    <row r="46" spans="1:13" x14ac:dyDescent="0.2">
      <c r="D46" s="21"/>
      <c r="E46" s="21"/>
      <c r="F46" s="21"/>
      <c r="G46" s="21"/>
      <c r="H46" s="21"/>
      <c r="I46" s="21"/>
    </row>
    <row r="47" spans="1:13" x14ac:dyDescent="0.2">
      <c r="D47" s="33"/>
      <c r="E47" s="33"/>
      <c r="F47" s="33"/>
      <c r="H47" s="33"/>
      <c r="I47" s="33"/>
      <c r="J47" s="33"/>
      <c r="K47" s="33"/>
      <c r="L47" s="33"/>
    </row>
    <row r="49" spans="4:10" x14ac:dyDescent="0.2">
      <c r="D49" s="149" t="s">
        <v>62</v>
      </c>
      <c r="E49" s="149"/>
      <c r="F49" s="149"/>
      <c r="G49" s="35">
        <v>3559479.0180000002</v>
      </c>
      <c r="H49" s="35"/>
      <c r="I49" s="36" t="s">
        <v>61</v>
      </c>
      <c r="J49" s="35">
        <v>3537590.5180000002</v>
      </c>
    </row>
    <row r="50" spans="4:10" x14ac:dyDescent="0.2">
      <c r="G50" s="35">
        <f>G49-G43</f>
        <v>3183926.2180000003</v>
      </c>
      <c r="H50" s="35"/>
      <c r="I50" s="35"/>
      <c r="J50" s="35">
        <f>J49-J43</f>
        <v>3162037.7180000003</v>
      </c>
    </row>
  </sheetData>
  <mergeCells count="13">
    <mergeCell ref="D49:F49"/>
    <mergeCell ref="A2:M2"/>
    <mergeCell ref="A1:M1"/>
    <mergeCell ref="M3:M5"/>
    <mergeCell ref="A45:B45"/>
    <mergeCell ref="B3:B5"/>
    <mergeCell ref="C3:C5"/>
    <mergeCell ref="A3:A5"/>
    <mergeCell ref="D4:F4"/>
    <mergeCell ref="D3:F3"/>
    <mergeCell ref="G3:L3"/>
    <mergeCell ref="G4:I4"/>
    <mergeCell ref="J4:L4"/>
  </mergeCells>
  <pageMargins left="0.19685039370078741" right="0" top="0.19685039370078741" bottom="0.19685039370078741" header="0.31496062992125984" footer="0.31496062992125984"/>
  <pageSetup paperSize="9" scale="69" fitToHeight="4" orientation="landscape" r:id="rId1"/>
  <rowBreaks count="2" manualBreakCount="2">
    <brk id="16" max="12" man="1"/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view="pageBreakPreview" zoomScale="90" zoomScaleNormal="100" zoomScaleSheetLayoutView="90" workbookViewId="0">
      <pane ySplit="5" topLeftCell="A39" activePane="bottomLeft" state="frozen"/>
      <selection activeCell="A2" sqref="A2"/>
      <selection pane="bottomLeft" activeCell="C48" sqref="C48:J56"/>
    </sheetView>
  </sheetViews>
  <sheetFormatPr defaultRowHeight="15" x14ac:dyDescent="0.2"/>
  <cols>
    <col min="1" max="1" width="4.5703125" style="28" customWidth="1"/>
    <col min="2" max="2" width="37.28515625" style="28" customWidth="1"/>
    <col min="3" max="3" width="23.140625" style="32" customWidth="1"/>
    <col min="4" max="4" width="14.5703125" style="32" customWidth="1"/>
    <col min="5" max="12" width="14.5703125" style="28" customWidth="1"/>
    <col min="13" max="13" width="12.85546875" style="34" customWidth="1"/>
    <col min="14" max="14" width="11.42578125" style="28" customWidth="1"/>
    <col min="15" max="15" width="23.28515625" style="28" customWidth="1"/>
    <col min="16" max="19" width="11.42578125" style="28" customWidth="1"/>
    <col min="20" max="30" width="6.85546875" style="28" customWidth="1"/>
    <col min="31" max="16384" width="9.140625" style="28"/>
  </cols>
  <sheetData>
    <row r="1" spans="1:13" ht="45.75" customHeight="1" x14ac:dyDescent="0.2">
      <c r="A1" s="163" t="s">
        <v>44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 customHeight="1" x14ac:dyDescent="0.2">
      <c r="A2" s="164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8" customHeight="1" x14ac:dyDescent="0.2">
      <c r="A3" s="166" t="s">
        <v>46</v>
      </c>
      <c r="B3" s="162" t="s">
        <v>15</v>
      </c>
      <c r="C3" s="162" t="s">
        <v>27</v>
      </c>
      <c r="D3" s="159" t="s">
        <v>52</v>
      </c>
      <c r="E3" s="160"/>
      <c r="F3" s="160"/>
      <c r="G3" s="161" t="s">
        <v>64</v>
      </c>
      <c r="H3" s="161"/>
      <c r="I3" s="161"/>
      <c r="J3" s="161"/>
      <c r="K3" s="161"/>
      <c r="L3" s="161"/>
      <c r="M3" s="153" t="s">
        <v>55</v>
      </c>
    </row>
    <row r="4" spans="1:13" ht="86.25" customHeight="1" x14ac:dyDescent="0.2">
      <c r="A4" s="166"/>
      <c r="B4" s="162"/>
      <c r="C4" s="162"/>
      <c r="D4" s="157" t="s">
        <v>48</v>
      </c>
      <c r="E4" s="158"/>
      <c r="F4" s="158"/>
      <c r="G4" s="162" t="s">
        <v>45</v>
      </c>
      <c r="H4" s="162"/>
      <c r="I4" s="162"/>
      <c r="J4" s="162" t="s">
        <v>47</v>
      </c>
      <c r="K4" s="162"/>
      <c r="L4" s="162"/>
      <c r="M4" s="153"/>
    </row>
    <row r="5" spans="1:13" ht="33.75" customHeight="1" x14ac:dyDescent="0.2">
      <c r="A5" s="166"/>
      <c r="B5" s="162"/>
      <c r="C5" s="162"/>
      <c r="D5" s="47" t="s">
        <v>49</v>
      </c>
      <c r="E5" s="47" t="s">
        <v>1</v>
      </c>
      <c r="F5" s="47" t="s">
        <v>2</v>
      </c>
      <c r="G5" s="47" t="s">
        <v>49</v>
      </c>
      <c r="H5" s="47" t="s">
        <v>1</v>
      </c>
      <c r="I5" s="47" t="s">
        <v>2</v>
      </c>
      <c r="J5" s="47" t="s">
        <v>49</v>
      </c>
      <c r="K5" s="47" t="s">
        <v>1</v>
      </c>
      <c r="L5" s="47" t="s">
        <v>2</v>
      </c>
      <c r="M5" s="153"/>
    </row>
    <row r="6" spans="1:13" s="29" customFormat="1" ht="39.75" customHeight="1" x14ac:dyDescent="0.2">
      <c r="A6" s="42"/>
      <c r="B6" s="43" t="s">
        <v>4</v>
      </c>
      <c r="C6" s="43"/>
      <c r="D6" s="39">
        <f>E6+F6</f>
        <v>126573.94</v>
      </c>
      <c r="E6" s="39">
        <f>E7</f>
        <v>125308.2</v>
      </c>
      <c r="F6" s="39">
        <f t="shared" ref="F6:L6" si="0">F7</f>
        <v>1265.74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27">
        <f>J6/D6</f>
        <v>0</v>
      </c>
    </row>
    <row r="7" spans="1:13" s="30" customFormat="1" ht="78" customHeight="1" x14ac:dyDescent="0.2">
      <c r="A7" s="44">
        <v>1</v>
      </c>
      <c r="B7" s="1" t="s">
        <v>20</v>
      </c>
      <c r="C7" s="45" t="s">
        <v>28</v>
      </c>
      <c r="D7" s="46">
        <f>E7+F7</f>
        <v>126573.94</v>
      </c>
      <c r="E7" s="46">
        <v>125308.2</v>
      </c>
      <c r="F7" s="46">
        <v>1265.74</v>
      </c>
      <c r="G7" s="46">
        <f t="shared" ref="G7" si="1">H7+I7</f>
        <v>0</v>
      </c>
      <c r="H7" s="46">
        <v>0</v>
      </c>
      <c r="I7" s="46">
        <v>0</v>
      </c>
      <c r="J7" s="46">
        <f t="shared" ref="J7" si="2">K7+L7</f>
        <v>0</v>
      </c>
      <c r="K7" s="46">
        <v>0</v>
      </c>
      <c r="L7" s="46">
        <v>0</v>
      </c>
      <c r="M7" s="23">
        <f t="shared" ref="M7:M45" si="3">J7/D7</f>
        <v>0</v>
      </c>
    </row>
    <row r="8" spans="1:13" s="29" customFormat="1" ht="50.25" customHeight="1" x14ac:dyDescent="0.2">
      <c r="A8" s="42"/>
      <c r="B8" s="43" t="s">
        <v>3</v>
      </c>
      <c r="C8" s="43"/>
      <c r="D8" s="39">
        <f t="shared" ref="D8:D45" si="4">E8+F8</f>
        <v>549363.68000000005</v>
      </c>
      <c r="E8" s="39">
        <f>E9+E10</f>
        <v>524005.60000000003</v>
      </c>
      <c r="F8" s="39">
        <f t="shared" ref="F8:L8" si="5">F9+F10</f>
        <v>25358.080000000002</v>
      </c>
      <c r="G8" s="39">
        <f t="shared" si="5"/>
        <v>366556.65</v>
      </c>
      <c r="H8" s="39">
        <f t="shared" si="5"/>
        <v>349448.81</v>
      </c>
      <c r="I8" s="39">
        <f t="shared" si="5"/>
        <v>17107.84</v>
      </c>
      <c r="J8" s="39">
        <f t="shared" si="5"/>
        <v>366556.65</v>
      </c>
      <c r="K8" s="39">
        <f t="shared" si="5"/>
        <v>349448.81</v>
      </c>
      <c r="L8" s="39">
        <f t="shared" si="5"/>
        <v>17107.84</v>
      </c>
      <c r="M8" s="27">
        <f t="shared" si="3"/>
        <v>0.66723859502324578</v>
      </c>
    </row>
    <row r="9" spans="1:13" s="30" customFormat="1" ht="84" customHeight="1" x14ac:dyDescent="0.2">
      <c r="A9" s="44">
        <v>2</v>
      </c>
      <c r="B9" s="48" t="s">
        <v>11</v>
      </c>
      <c r="C9" s="45" t="s">
        <v>29</v>
      </c>
      <c r="D9" s="46">
        <f t="shared" si="4"/>
        <v>507161.48000000004</v>
      </c>
      <c r="E9" s="46">
        <v>481803.4</v>
      </c>
      <c r="F9" s="46">
        <v>25358.080000000002</v>
      </c>
      <c r="G9" s="46">
        <f>H9+I9</f>
        <v>342156.75</v>
      </c>
      <c r="H9" s="46">
        <v>325048.90999999997</v>
      </c>
      <c r="I9" s="46">
        <v>17107.84</v>
      </c>
      <c r="J9" s="46">
        <f t="shared" ref="J9:J10" si="6">K9+L9</f>
        <v>342156.75</v>
      </c>
      <c r="K9" s="46">
        <v>325048.90999999997</v>
      </c>
      <c r="L9" s="46">
        <v>17107.84</v>
      </c>
      <c r="M9" s="23">
        <f t="shared" si="3"/>
        <v>0.67465050776332613</v>
      </c>
    </row>
    <row r="10" spans="1:13" s="30" customFormat="1" ht="25.5" customHeight="1" x14ac:dyDescent="0.2">
      <c r="A10" s="44">
        <v>3</v>
      </c>
      <c r="B10" s="48" t="s">
        <v>12</v>
      </c>
      <c r="C10" s="45" t="s">
        <v>29</v>
      </c>
      <c r="D10" s="46">
        <f t="shared" si="4"/>
        <v>42202.2</v>
      </c>
      <c r="E10" s="46">
        <v>42202.2</v>
      </c>
      <c r="F10" s="46">
        <v>0</v>
      </c>
      <c r="G10" s="46">
        <f t="shared" ref="G10" si="7">H10+I10</f>
        <v>24399.9</v>
      </c>
      <c r="H10" s="46">
        <v>24399.9</v>
      </c>
      <c r="I10" s="46">
        <v>0</v>
      </c>
      <c r="J10" s="46">
        <f t="shared" si="6"/>
        <v>24399.9</v>
      </c>
      <c r="K10" s="46">
        <v>24399.9</v>
      </c>
      <c r="L10" s="46">
        <v>0</v>
      </c>
      <c r="M10" s="23">
        <f t="shared" si="3"/>
        <v>0.57816654108079679</v>
      </c>
    </row>
    <row r="11" spans="1:13" s="29" customFormat="1" ht="41.25" customHeight="1" x14ac:dyDescent="0.2">
      <c r="A11" s="42"/>
      <c r="B11" s="43" t="s">
        <v>50</v>
      </c>
      <c r="C11" s="43"/>
      <c r="D11" s="39">
        <f>E11+F11</f>
        <v>9660.2029999999995</v>
      </c>
      <c r="E11" s="39">
        <f>E12</f>
        <v>9563.6</v>
      </c>
      <c r="F11" s="39">
        <f>F12</f>
        <v>96.602999999999994</v>
      </c>
      <c r="G11" s="39">
        <f>H11+I11</f>
        <v>0</v>
      </c>
      <c r="H11" s="39">
        <f>H12</f>
        <v>0</v>
      </c>
      <c r="I11" s="39">
        <f>I12</f>
        <v>0</v>
      </c>
      <c r="J11" s="39">
        <f>K11+L11</f>
        <v>0</v>
      </c>
      <c r="K11" s="39">
        <f>K12</f>
        <v>0</v>
      </c>
      <c r="L11" s="39">
        <f>L12</f>
        <v>0</v>
      </c>
      <c r="M11" s="27">
        <f t="shared" si="3"/>
        <v>0</v>
      </c>
    </row>
    <row r="12" spans="1:13" s="30" customFormat="1" ht="86.25" customHeight="1" x14ac:dyDescent="0.2">
      <c r="A12" s="44">
        <v>4</v>
      </c>
      <c r="B12" s="48" t="s">
        <v>6</v>
      </c>
      <c r="C12" s="45" t="s">
        <v>28</v>
      </c>
      <c r="D12" s="46">
        <f>E12+F12</f>
        <v>9660.2029999999995</v>
      </c>
      <c r="E12" s="46">
        <v>9563.6</v>
      </c>
      <c r="F12" s="46">
        <v>96.602999999999994</v>
      </c>
      <c r="G12" s="46">
        <f t="shared" ref="G12" si="8">H12+I12</f>
        <v>0</v>
      </c>
      <c r="H12" s="46">
        <v>0</v>
      </c>
      <c r="I12" s="46">
        <v>0</v>
      </c>
      <c r="J12" s="46">
        <f t="shared" ref="J12" si="9">K12+L12</f>
        <v>0</v>
      </c>
      <c r="K12" s="46">
        <v>0</v>
      </c>
      <c r="L12" s="46">
        <v>0</v>
      </c>
      <c r="M12" s="23">
        <f t="shared" si="3"/>
        <v>0</v>
      </c>
    </row>
    <row r="13" spans="1:13" s="30" customFormat="1" ht="51" customHeight="1" x14ac:dyDescent="0.2">
      <c r="A13" s="43"/>
      <c r="B13" s="43" t="s">
        <v>5</v>
      </c>
      <c r="C13" s="49"/>
      <c r="D13" s="39">
        <f>E13+F13</f>
        <v>216602.628</v>
      </c>
      <c r="E13" s="39">
        <f>E14</f>
        <v>214436.6</v>
      </c>
      <c r="F13" s="39">
        <f>F14</f>
        <v>2166.0279999999998</v>
      </c>
      <c r="G13" s="39">
        <f>H13+I13</f>
        <v>93122.62</v>
      </c>
      <c r="H13" s="39">
        <f>H14</f>
        <v>92191.39</v>
      </c>
      <c r="I13" s="39">
        <f>I14</f>
        <v>931.23</v>
      </c>
      <c r="J13" s="39">
        <f>K13+L13</f>
        <v>93122.62</v>
      </c>
      <c r="K13" s="39">
        <f>K14</f>
        <v>92191.39</v>
      </c>
      <c r="L13" s="39">
        <f>L14</f>
        <v>931.23</v>
      </c>
      <c r="M13" s="27">
        <f t="shared" si="3"/>
        <v>0.42992377728676495</v>
      </c>
    </row>
    <row r="14" spans="1:13" s="31" customFormat="1" ht="78" customHeight="1" x14ac:dyDescent="0.2">
      <c r="A14" s="50">
        <v>5</v>
      </c>
      <c r="B14" s="51" t="s">
        <v>10</v>
      </c>
      <c r="C14" s="52" t="s">
        <v>28</v>
      </c>
      <c r="D14" s="40">
        <f t="shared" si="4"/>
        <v>216602.628</v>
      </c>
      <c r="E14" s="40">
        <v>214436.6</v>
      </c>
      <c r="F14" s="40">
        <v>2166.0279999999998</v>
      </c>
      <c r="G14" s="40">
        <f t="shared" ref="G14:G18" si="10">H14+I14</f>
        <v>93122.62</v>
      </c>
      <c r="H14" s="40">
        <v>92191.39</v>
      </c>
      <c r="I14" s="40">
        <v>931.23</v>
      </c>
      <c r="J14" s="40">
        <f t="shared" ref="J14:J17" si="11">K14+L14</f>
        <v>93122.62</v>
      </c>
      <c r="K14" s="40">
        <v>92191.39</v>
      </c>
      <c r="L14" s="40">
        <v>931.23</v>
      </c>
      <c r="M14" s="23">
        <f t="shared" si="3"/>
        <v>0.42992377728676495</v>
      </c>
    </row>
    <row r="15" spans="1:13" s="31" customFormat="1" ht="86.25" customHeight="1" x14ac:dyDescent="0.2">
      <c r="A15" s="50">
        <v>6</v>
      </c>
      <c r="B15" s="51" t="s">
        <v>65</v>
      </c>
      <c r="C15" s="52" t="s">
        <v>28</v>
      </c>
      <c r="D15" s="40">
        <f>E15+F15</f>
        <v>81469.19</v>
      </c>
      <c r="E15" s="40">
        <v>80654.5</v>
      </c>
      <c r="F15" s="40">
        <v>814.69</v>
      </c>
      <c r="G15" s="40">
        <f>H15+I15</f>
        <v>81469.19</v>
      </c>
      <c r="H15" s="40">
        <v>80654.5</v>
      </c>
      <c r="I15" s="40">
        <v>814.69</v>
      </c>
      <c r="J15" s="40">
        <f>K15+L15</f>
        <v>81469.19</v>
      </c>
      <c r="K15" s="40">
        <v>80654.5</v>
      </c>
      <c r="L15" s="40">
        <v>814.69</v>
      </c>
      <c r="M15" s="23">
        <f t="shared" si="3"/>
        <v>1</v>
      </c>
    </row>
    <row r="16" spans="1:13" s="29" customFormat="1" ht="39.75" customHeight="1" x14ac:dyDescent="0.2">
      <c r="A16" s="42"/>
      <c r="B16" s="43" t="s">
        <v>7</v>
      </c>
      <c r="C16" s="43"/>
      <c r="D16" s="39">
        <f t="shared" si="4"/>
        <v>904654.52</v>
      </c>
      <c r="E16" s="39">
        <f>E17+E18</f>
        <v>767450.4</v>
      </c>
      <c r="F16" s="39">
        <f t="shared" ref="F16" si="12">F17+F18</f>
        <v>137204.12</v>
      </c>
      <c r="G16" s="39">
        <f t="shared" si="10"/>
        <v>514852.59</v>
      </c>
      <c r="H16" s="39">
        <f t="shared" ref="H16:I16" si="13">H17+H18</f>
        <v>391666.4</v>
      </c>
      <c r="I16" s="39">
        <f t="shared" si="13"/>
        <v>123186.19</v>
      </c>
      <c r="J16" s="39">
        <f>K16+L16</f>
        <v>485252.59</v>
      </c>
      <c r="K16" s="39">
        <f>K17+K18</f>
        <v>391666.4</v>
      </c>
      <c r="L16" s="39">
        <f>L17+L18</f>
        <v>93586.19</v>
      </c>
      <c r="M16" s="27">
        <f t="shared" si="3"/>
        <v>0.53639547393186082</v>
      </c>
    </row>
    <row r="17" spans="1:15" s="30" customFormat="1" ht="48" customHeight="1" x14ac:dyDescent="0.2">
      <c r="A17" s="44">
        <v>7</v>
      </c>
      <c r="B17" s="1" t="s">
        <v>8</v>
      </c>
      <c r="C17" s="45" t="s">
        <v>30</v>
      </c>
      <c r="D17" s="46">
        <f t="shared" si="4"/>
        <v>41604.14</v>
      </c>
      <c r="E17" s="46">
        <v>0</v>
      </c>
      <c r="F17" s="46">
        <v>41604.14</v>
      </c>
      <c r="G17" s="46">
        <f t="shared" si="10"/>
        <v>29600</v>
      </c>
      <c r="H17" s="46">
        <v>0</v>
      </c>
      <c r="I17" s="46">
        <v>29600</v>
      </c>
      <c r="J17" s="46">
        <f t="shared" si="11"/>
        <v>0</v>
      </c>
      <c r="K17" s="46">
        <v>0</v>
      </c>
      <c r="L17" s="46">
        <v>0</v>
      </c>
      <c r="M17" s="23">
        <f t="shared" si="3"/>
        <v>0</v>
      </c>
    </row>
    <row r="18" spans="1:15" s="30" customFormat="1" ht="48" customHeight="1" x14ac:dyDescent="0.2">
      <c r="A18" s="44">
        <v>8</v>
      </c>
      <c r="B18" s="1" t="s">
        <v>9</v>
      </c>
      <c r="C18" s="45" t="s">
        <v>30</v>
      </c>
      <c r="D18" s="46">
        <f t="shared" si="4"/>
        <v>863050.38</v>
      </c>
      <c r="E18" s="46">
        <v>767450.4</v>
      </c>
      <c r="F18" s="46">
        <v>95599.98</v>
      </c>
      <c r="G18" s="46">
        <f t="shared" si="10"/>
        <v>485252.59</v>
      </c>
      <c r="H18" s="46">
        <v>391666.4</v>
      </c>
      <c r="I18" s="46">
        <v>93586.19</v>
      </c>
      <c r="J18" s="46">
        <f>K18+L18</f>
        <v>485252.59</v>
      </c>
      <c r="K18" s="46">
        <v>391666.4</v>
      </c>
      <c r="L18" s="46">
        <v>93586.19</v>
      </c>
      <c r="M18" s="23">
        <f t="shared" si="3"/>
        <v>0.56225291274421318</v>
      </c>
    </row>
    <row r="19" spans="1:15" s="29" customFormat="1" ht="48" customHeight="1" x14ac:dyDescent="0.2">
      <c r="A19" s="42"/>
      <c r="B19" s="43" t="s">
        <v>13</v>
      </c>
      <c r="C19" s="43"/>
      <c r="D19" s="39">
        <f>E19+F19</f>
        <v>1814428.3729999999</v>
      </c>
      <c r="E19" s="39">
        <f>E20+E21+E22+E23</f>
        <v>1658035.9</v>
      </c>
      <c r="F19" s="39">
        <f t="shared" ref="F19" si="14">F20+F21+F22+F23</f>
        <v>156392.473</v>
      </c>
      <c r="G19" s="39">
        <f>G20+G21+G22+G23</f>
        <v>1803291.38</v>
      </c>
      <c r="H19" s="39">
        <f t="shared" ref="H19:L19" si="15">H20+H21+H22+H23</f>
        <v>1647151.43</v>
      </c>
      <c r="I19" s="39">
        <f t="shared" si="15"/>
        <v>156139.95000000001</v>
      </c>
      <c r="J19" s="39">
        <f t="shared" si="15"/>
        <v>1713791.9989999998</v>
      </c>
      <c r="K19" s="39">
        <f t="shared" si="15"/>
        <v>1559017.4401100001</v>
      </c>
      <c r="L19" s="39">
        <f t="shared" si="15"/>
        <v>154774.55888999999</v>
      </c>
      <c r="M19" s="27">
        <f t="shared" si="3"/>
        <v>0.94453549365875134</v>
      </c>
      <c r="O19" s="37"/>
    </row>
    <row r="20" spans="1:15" s="31" customFormat="1" ht="44.25" customHeight="1" x14ac:dyDescent="0.2">
      <c r="A20" s="50">
        <v>9</v>
      </c>
      <c r="B20" s="53" t="s">
        <v>14</v>
      </c>
      <c r="C20" s="52" t="s">
        <v>31</v>
      </c>
      <c r="D20" s="40">
        <f t="shared" si="4"/>
        <v>534286.46499999997</v>
      </c>
      <c r="E20" s="40">
        <v>429943.6</v>
      </c>
      <c r="F20" s="40">
        <f>104342.865</f>
        <v>104342.86500000001</v>
      </c>
      <c r="G20" s="40">
        <v>534286.47</v>
      </c>
      <c r="H20" s="40">
        <v>429943.6</v>
      </c>
      <c r="I20" s="40">
        <v>104342.87</v>
      </c>
      <c r="J20" s="40">
        <f t="shared" ref="J20:J27" si="16">K20+L20</f>
        <v>531892.72</v>
      </c>
      <c r="K20" s="40">
        <v>427573.79</v>
      </c>
      <c r="L20" s="40">
        <v>104318.93</v>
      </c>
      <c r="M20" s="23">
        <f t="shared" si="3"/>
        <v>0.99551973490475754</v>
      </c>
    </row>
    <row r="21" spans="1:15" s="31" customFormat="1" ht="49.5" customHeight="1" x14ac:dyDescent="0.2">
      <c r="A21" s="50">
        <v>10</v>
      </c>
      <c r="B21" s="53" t="s">
        <v>16</v>
      </c>
      <c r="C21" s="52" t="s">
        <v>31</v>
      </c>
      <c r="D21" s="40">
        <f t="shared" si="4"/>
        <v>173304</v>
      </c>
      <c r="E21" s="40">
        <v>171571</v>
      </c>
      <c r="F21" s="40">
        <v>1733</v>
      </c>
      <c r="G21" s="40">
        <f>H21+I21</f>
        <v>165730.49</v>
      </c>
      <c r="H21" s="40">
        <v>164073.19</v>
      </c>
      <c r="I21" s="40">
        <v>1657.3</v>
      </c>
      <c r="J21" s="40">
        <f t="shared" si="16"/>
        <v>165730.49</v>
      </c>
      <c r="K21" s="40">
        <v>164073.19</v>
      </c>
      <c r="L21" s="40">
        <v>1657.3</v>
      </c>
      <c r="M21" s="23">
        <f t="shared" si="3"/>
        <v>0.95629927757005029</v>
      </c>
    </row>
    <row r="22" spans="1:15" s="31" customFormat="1" ht="32.25" customHeight="1" x14ac:dyDescent="0.2">
      <c r="A22" s="50">
        <v>11</v>
      </c>
      <c r="B22" s="53" t="s">
        <v>17</v>
      </c>
      <c r="C22" s="52" t="s">
        <v>31</v>
      </c>
      <c r="D22" s="40">
        <f t="shared" si="4"/>
        <v>981205.68599999999</v>
      </c>
      <c r="E22" s="40">
        <v>932145.4</v>
      </c>
      <c r="F22" s="40">
        <v>49060.286</v>
      </c>
      <c r="G22" s="40">
        <f>H22+I22</f>
        <v>977642.2</v>
      </c>
      <c r="H22" s="40">
        <v>928758.74</v>
      </c>
      <c r="I22" s="40">
        <v>48883.46</v>
      </c>
      <c r="J22" s="40">
        <f t="shared" si="16"/>
        <v>965915.9</v>
      </c>
      <c r="K22" s="40">
        <v>917620.1</v>
      </c>
      <c r="L22" s="40">
        <v>48295.8</v>
      </c>
      <c r="M22" s="23">
        <f t="shared" si="3"/>
        <v>0.98441734875963616</v>
      </c>
    </row>
    <row r="23" spans="1:15" s="31" customFormat="1" ht="28.5" customHeight="1" x14ac:dyDescent="0.2">
      <c r="A23" s="50">
        <v>12</v>
      </c>
      <c r="B23" s="51" t="s">
        <v>18</v>
      </c>
      <c r="C23" s="52" t="s">
        <v>29</v>
      </c>
      <c r="D23" s="40">
        <f t="shared" si="4"/>
        <v>125632.22199999999</v>
      </c>
      <c r="E23" s="40">
        <v>124375.9</v>
      </c>
      <c r="F23" s="40">
        <v>1256.3219999999999</v>
      </c>
      <c r="G23" s="40">
        <f t="shared" ref="G23:G27" si="17">H23+I23</f>
        <v>125632.22</v>
      </c>
      <c r="H23" s="40">
        <v>124375.9</v>
      </c>
      <c r="I23" s="40">
        <v>1256.32</v>
      </c>
      <c r="J23" s="40">
        <f t="shared" si="16"/>
        <v>50252.889000000003</v>
      </c>
      <c r="K23" s="40">
        <v>49750.360110000001</v>
      </c>
      <c r="L23" s="40">
        <v>502.52888999999999</v>
      </c>
      <c r="M23" s="23">
        <f t="shared" si="3"/>
        <v>0.40000000159194832</v>
      </c>
    </row>
    <row r="24" spans="1:15" s="29" customFormat="1" ht="36.75" customHeight="1" x14ac:dyDescent="0.2">
      <c r="A24" s="42"/>
      <c r="B24" s="43" t="s">
        <v>19</v>
      </c>
      <c r="C24" s="43"/>
      <c r="D24" s="59">
        <f t="shared" si="4"/>
        <v>223756.84700000001</v>
      </c>
      <c r="E24" s="39">
        <f>E25+E26+E27</f>
        <v>205549</v>
      </c>
      <c r="F24" s="39">
        <f t="shared" ref="F24" si="18">F25+F26+F27</f>
        <v>18207.847000000002</v>
      </c>
      <c r="G24" s="39">
        <f t="shared" si="17"/>
        <v>166160.30420000001</v>
      </c>
      <c r="H24" s="39">
        <f t="shared" ref="H24:I24" si="19">H25+H26+H27</f>
        <v>156802.28899</v>
      </c>
      <c r="I24" s="39">
        <f t="shared" si="19"/>
        <v>9358.0152099999996</v>
      </c>
      <c r="J24" s="39">
        <f t="shared" si="16"/>
        <v>80086.950000000012</v>
      </c>
      <c r="K24" s="39">
        <f t="shared" ref="K24:L24" si="20">K25+K26+K27</f>
        <v>75032.600000000006</v>
      </c>
      <c r="L24" s="39">
        <f t="shared" si="20"/>
        <v>5054.3500000000004</v>
      </c>
      <c r="M24" s="27">
        <f t="shared" si="3"/>
        <v>0.3579195500551543</v>
      </c>
    </row>
    <row r="25" spans="1:15" s="30" customFormat="1" ht="31.5" customHeight="1" x14ac:dyDescent="0.2">
      <c r="A25" s="44">
        <v>13</v>
      </c>
      <c r="B25" s="48" t="s">
        <v>21</v>
      </c>
      <c r="C25" s="45" t="s">
        <v>32</v>
      </c>
      <c r="D25" s="46">
        <f t="shared" si="4"/>
        <v>209156.84700000001</v>
      </c>
      <c r="E25" s="46">
        <v>199949</v>
      </c>
      <c r="F25" s="46">
        <v>9207.8469999999998</v>
      </c>
      <c r="G25" s="46">
        <f t="shared" si="17"/>
        <v>159160.30420000001</v>
      </c>
      <c r="H25" s="46">
        <v>151202.28899</v>
      </c>
      <c r="I25" s="46">
        <v>7958.0152099999996</v>
      </c>
      <c r="J25" s="46">
        <f t="shared" si="16"/>
        <v>73086.950000000012</v>
      </c>
      <c r="K25" s="46">
        <v>69432.600000000006</v>
      </c>
      <c r="L25" s="46">
        <v>3654.35</v>
      </c>
      <c r="M25" s="41">
        <f t="shared" si="3"/>
        <v>0.3494360861157943</v>
      </c>
    </row>
    <row r="26" spans="1:15" s="30" customFormat="1" ht="31.5" customHeight="1" x14ac:dyDescent="0.2">
      <c r="A26" s="44">
        <v>14</v>
      </c>
      <c r="B26" s="48" t="s">
        <v>22</v>
      </c>
      <c r="C26" s="54" t="s">
        <v>32</v>
      </c>
      <c r="D26" s="46">
        <f t="shared" si="4"/>
        <v>9000</v>
      </c>
      <c r="E26" s="46">
        <v>0</v>
      </c>
      <c r="F26" s="46">
        <v>9000</v>
      </c>
      <c r="G26" s="46">
        <f t="shared" si="17"/>
        <v>1400</v>
      </c>
      <c r="H26" s="46">
        <v>0</v>
      </c>
      <c r="I26" s="46">
        <v>1400</v>
      </c>
      <c r="J26" s="46">
        <f t="shared" si="16"/>
        <v>1400</v>
      </c>
      <c r="K26" s="46">
        <v>0</v>
      </c>
      <c r="L26" s="46">
        <v>1400</v>
      </c>
      <c r="M26" s="41">
        <f t="shared" si="3"/>
        <v>0.15555555555555556</v>
      </c>
    </row>
    <row r="27" spans="1:15" s="30" customFormat="1" ht="31.5" customHeight="1" x14ac:dyDescent="0.2">
      <c r="A27" s="44">
        <v>15</v>
      </c>
      <c r="B27" s="48" t="s">
        <v>23</v>
      </c>
      <c r="C27" s="45" t="s">
        <v>32</v>
      </c>
      <c r="D27" s="46">
        <f t="shared" si="4"/>
        <v>5600</v>
      </c>
      <c r="E27" s="46">
        <v>5600</v>
      </c>
      <c r="F27" s="46">
        <v>0</v>
      </c>
      <c r="G27" s="46">
        <f t="shared" si="17"/>
        <v>5600</v>
      </c>
      <c r="H27" s="46">
        <v>5600</v>
      </c>
      <c r="I27" s="46">
        <v>0</v>
      </c>
      <c r="J27" s="46">
        <f t="shared" si="16"/>
        <v>5600</v>
      </c>
      <c r="K27" s="46">
        <v>5600</v>
      </c>
      <c r="L27" s="46">
        <v>0</v>
      </c>
      <c r="M27" s="41">
        <f t="shared" si="3"/>
        <v>1</v>
      </c>
    </row>
    <row r="28" spans="1:15" s="29" customFormat="1" ht="39" customHeight="1" x14ac:dyDescent="0.2">
      <c r="A28" s="42"/>
      <c r="B28" s="43" t="s">
        <v>24</v>
      </c>
      <c r="C28" s="43"/>
      <c r="D28" s="39">
        <v>1029228.31</v>
      </c>
      <c r="E28" s="39">
        <f>E29+E30</f>
        <v>1023687.51</v>
      </c>
      <c r="F28" s="39">
        <f>F29+F30</f>
        <v>5540.7960000000003</v>
      </c>
      <c r="G28" s="39">
        <v>766496.92</v>
      </c>
      <c r="H28" s="39">
        <f>H29+H30</f>
        <v>764058.84000000008</v>
      </c>
      <c r="I28" s="39">
        <f>I29+I30</f>
        <v>2438.09</v>
      </c>
      <c r="J28" s="39">
        <v>765824.85</v>
      </c>
      <c r="K28" s="39">
        <f>K29+K30</f>
        <v>763514.97</v>
      </c>
      <c r="L28" s="39">
        <f>L29+L30</f>
        <v>2309.37</v>
      </c>
      <c r="M28" s="27">
        <f t="shared" si="3"/>
        <v>0.7440767442551206</v>
      </c>
    </row>
    <row r="29" spans="1:15" s="30" customFormat="1" ht="33.75" customHeight="1" x14ac:dyDescent="0.2">
      <c r="A29" s="44">
        <v>16</v>
      </c>
      <c r="B29" s="48" t="s">
        <v>25</v>
      </c>
      <c r="C29" s="45" t="s">
        <v>33</v>
      </c>
      <c r="D29" s="46">
        <f t="shared" si="4"/>
        <v>978978.10600000003</v>
      </c>
      <c r="E29" s="46">
        <v>974783.91</v>
      </c>
      <c r="F29" s="46">
        <v>4194.1959999999999</v>
      </c>
      <c r="G29" s="46">
        <v>744357.95</v>
      </c>
      <c r="H29" s="46">
        <v>742356.81</v>
      </c>
      <c r="I29" s="46">
        <v>2001.14</v>
      </c>
      <c r="J29" s="46">
        <v>743685.88</v>
      </c>
      <c r="K29" s="46">
        <v>741812.94</v>
      </c>
      <c r="L29" s="46">
        <v>1872.42</v>
      </c>
      <c r="M29" s="23">
        <f t="shared" si="3"/>
        <v>0.75965527261750632</v>
      </c>
    </row>
    <row r="30" spans="1:15" s="30" customFormat="1" ht="25.5" customHeight="1" x14ac:dyDescent="0.2">
      <c r="A30" s="44">
        <v>17</v>
      </c>
      <c r="B30" s="48" t="s">
        <v>26</v>
      </c>
      <c r="C30" s="45" t="s">
        <v>33</v>
      </c>
      <c r="D30" s="46">
        <v>50250</v>
      </c>
      <c r="E30" s="46">
        <v>48903.6</v>
      </c>
      <c r="F30" s="46">
        <v>1346.6</v>
      </c>
      <c r="G30" s="46">
        <v>22138.98</v>
      </c>
      <c r="H30" s="46">
        <v>21702.03</v>
      </c>
      <c r="I30" s="46">
        <v>436.95</v>
      </c>
      <c r="J30" s="46">
        <v>22138.98</v>
      </c>
      <c r="K30" s="46">
        <v>21702.03</v>
      </c>
      <c r="L30" s="46">
        <v>436.95</v>
      </c>
      <c r="M30" s="23">
        <f t="shared" si="3"/>
        <v>0.44057671641791046</v>
      </c>
    </row>
    <row r="31" spans="1:15" s="30" customFormat="1" ht="29.25" customHeight="1" x14ac:dyDescent="0.2">
      <c r="A31" s="43"/>
      <c r="B31" s="43" t="s">
        <v>51</v>
      </c>
      <c r="C31" s="49"/>
      <c r="D31" s="55">
        <f>E31+F31</f>
        <v>1936862.37</v>
      </c>
      <c r="E31" s="55">
        <f>E32</f>
        <v>1887907.8</v>
      </c>
      <c r="F31" s="55">
        <f>F32</f>
        <v>48954.57</v>
      </c>
      <c r="G31" s="55">
        <f>H31+I31</f>
        <v>1009248.7799999999</v>
      </c>
      <c r="H31" s="55">
        <f>H32</f>
        <v>980042.95</v>
      </c>
      <c r="I31" s="55">
        <f>I32</f>
        <v>29205.83</v>
      </c>
      <c r="J31" s="55">
        <f>J32</f>
        <v>1009248.7799999999</v>
      </c>
      <c r="K31" s="55">
        <f>K32</f>
        <v>980042.95</v>
      </c>
      <c r="L31" s="55">
        <f>L32</f>
        <v>29205.83</v>
      </c>
      <c r="M31" s="27">
        <f t="shared" si="3"/>
        <v>0.52107408127300225</v>
      </c>
    </row>
    <row r="32" spans="1:15" s="30" customFormat="1" ht="57.75" customHeight="1" x14ac:dyDescent="0.2">
      <c r="A32" s="44">
        <v>18</v>
      </c>
      <c r="B32" s="48" t="s">
        <v>43</v>
      </c>
      <c r="C32" s="45" t="s">
        <v>33</v>
      </c>
      <c r="D32" s="46">
        <f>E32+F32</f>
        <v>1936862.37</v>
      </c>
      <c r="E32" s="46">
        <v>1887907.8</v>
      </c>
      <c r="F32" s="46">
        <v>48954.57</v>
      </c>
      <c r="G32" s="46">
        <f t="shared" ref="G32" si="21">H32+I32</f>
        <v>1009248.7799999999</v>
      </c>
      <c r="H32" s="46">
        <v>980042.95</v>
      </c>
      <c r="I32" s="46">
        <v>29205.83</v>
      </c>
      <c r="J32" s="46">
        <f t="shared" ref="J32" si="22">K32+L32</f>
        <v>1009248.7799999999</v>
      </c>
      <c r="K32" s="46">
        <v>980042.95</v>
      </c>
      <c r="L32" s="46">
        <v>29205.83</v>
      </c>
      <c r="M32" s="23">
        <f t="shared" si="3"/>
        <v>0.52107408127300225</v>
      </c>
    </row>
    <row r="33" spans="1:13" s="29" customFormat="1" ht="36" customHeight="1" x14ac:dyDescent="0.2">
      <c r="A33" s="42"/>
      <c r="B33" s="43" t="s">
        <v>34</v>
      </c>
      <c r="C33" s="43"/>
      <c r="D33" s="39">
        <f>E33+F33</f>
        <v>1036796.209</v>
      </c>
      <c r="E33" s="39">
        <f>E34+E35+E36+E37+E38+E39</f>
        <v>1007836.2000000001</v>
      </c>
      <c r="F33" s="39">
        <f t="shared" ref="F33:L33" si="23">F34+F35+F36+F37+F38+F39</f>
        <v>28960.009000000002</v>
      </c>
      <c r="G33" s="39">
        <f t="shared" si="23"/>
        <v>565647.42000000004</v>
      </c>
      <c r="H33" s="39">
        <f t="shared" si="23"/>
        <v>552781.44000000006</v>
      </c>
      <c r="I33" s="39">
        <f t="shared" si="23"/>
        <v>12865.98</v>
      </c>
      <c r="J33" s="39">
        <f t="shared" si="23"/>
        <v>551319.39</v>
      </c>
      <c r="K33" s="39">
        <f t="shared" si="23"/>
        <v>539163.16</v>
      </c>
      <c r="L33" s="39">
        <f t="shared" si="23"/>
        <v>12156.23</v>
      </c>
      <c r="M33" s="27">
        <f t="shared" si="3"/>
        <v>0.5317528991852245</v>
      </c>
    </row>
    <row r="34" spans="1:13" s="30" customFormat="1" ht="33.75" customHeight="1" x14ac:dyDescent="0.2">
      <c r="A34" s="44">
        <v>19</v>
      </c>
      <c r="B34" s="48" t="s">
        <v>35</v>
      </c>
      <c r="C34" s="44" t="s">
        <v>42</v>
      </c>
      <c r="D34" s="46">
        <f t="shared" si="4"/>
        <v>49465.1</v>
      </c>
      <c r="E34" s="46">
        <v>49465.1</v>
      </c>
      <c r="F34" s="46">
        <v>0</v>
      </c>
      <c r="G34" s="46">
        <f t="shared" ref="G34:G41" si="24">H34+I34</f>
        <v>35493.26</v>
      </c>
      <c r="H34" s="46">
        <v>35493.26</v>
      </c>
      <c r="I34" s="46">
        <v>0</v>
      </c>
      <c r="J34" s="46">
        <f t="shared" ref="J34:J39" si="25">K34+L34</f>
        <v>35493.26</v>
      </c>
      <c r="K34" s="46">
        <v>35493.26</v>
      </c>
      <c r="L34" s="46">
        <v>0</v>
      </c>
      <c r="M34" s="41">
        <f t="shared" si="3"/>
        <v>0.71754145852328211</v>
      </c>
    </row>
    <row r="35" spans="1:13" s="30" customFormat="1" ht="39.75" customHeight="1" x14ac:dyDescent="0.2">
      <c r="A35" s="44">
        <v>20</v>
      </c>
      <c r="B35" s="48" t="s">
        <v>36</v>
      </c>
      <c r="C35" s="44" t="s">
        <v>42</v>
      </c>
      <c r="D35" s="46">
        <f t="shared" si="4"/>
        <v>120825.1</v>
      </c>
      <c r="E35" s="46">
        <v>120825.1</v>
      </c>
      <c r="F35" s="46">
        <v>0</v>
      </c>
      <c r="G35" s="46">
        <f>H35+I35</f>
        <v>120825.1</v>
      </c>
      <c r="H35" s="46">
        <v>120825.1</v>
      </c>
      <c r="I35" s="46">
        <v>0</v>
      </c>
      <c r="J35" s="46">
        <f t="shared" si="25"/>
        <v>120825.1</v>
      </c>
      <c r="K35" s="46">
        <v>120825.1</v>
      </c>
      <c r="L35" s="46">
        <v>0</v>
      </c>
      <c r="M35" s="41">
        <f t="shared" si="3"/>
        <v>1</v>
      </c>
    </row>
    <row r="36" spans="1:13" s="30" customFormat="1" ht="33.75" customHeight="1" x14ac:dyDescent="0.2">
      <c r="A36" s="44">
        <v>21</v>
      </c>
      <c r="B36" s="48" t="s">
        <v>37</v>
      </c>
      <c r="C36" s="44" t="s">
        <v>42</v>
      </c>
      <c r="D36" s="46">
        <f t="shared" si="4"/>
        <v>172543.2</v>
      </c>
      <c r="E36" s="46">
        <v>172543.2</v>
      </c>
      <c r="F36" s="46">
        <v>0</v>
      </c>
      <c r="G36" s="46">
        <f t="shared" si="24"/>
        <v>80846.83</v>
      </c>
      <c r="H36" s="46">
        <v>80846.83</v>
      </c>
      <c r="I36" s="46">
        <v>0</v>
      </c>
      <c r="J36" s="46">
        <f>K36+L36</f>
        <v>80846.83</v>
      </c>
      <c r="K36" s="46">
        <v>80846.83</v>
      </c>
      <c r="L36" s="46">
        <v>0</v>
      </c>
      <c r="M36" s="41">
        <f t="shared" si="3"/>
        <v>0.46855993165769499</v>
      </c>
    </row>
    <row r="37" spans="1:13" s="30" customFormat="1" ht="65.25" customHeight="1" x14ac:dyDescent="0.2">
      <c r="A37" s="44">
        <v>22</v>
      </c>
      <c r="B37" s="48" t="s">
        <v>38</v>
      </c>
      <c r="C37" s="45" t="s">
        <v>42</v>
      </c>
      <c r="D37" s="46">
        <f t="shared" si="4"/>
        <v>550545.79200000002</v>
      </c>
      <c r="E37" s="46">
        <v>523018.5</v>
      </c>
      <c r="F37" s="46">
        <v>27527.292000000001</v>
      </c>
      <c r="G37" s="46">
        <f t="shared" si="24"/>
        <v>243065.21000000002</v>
      </c>
      <c r="H37" s="46">
        <v>230911.95</v>
      </c>
      <c r="I37" s="46">
        <v>12153.26</v>
      </c>
      <c r="J37" s="46">
        <f t="shared" si="25"/>
        <v>228730.18000000002</v>
      </c>
      <c r="K37" s="46">
        <v>217293.67</v>
      </c>
      <c r="L37" s="46">
        <v>11436.51</v>
      </c>
      <c r="M37" s="41">
        <f t="shared" si="3"/>
        <v>0.41546077242562962</v>
      </c>
    </row>
    <row r="38" spans="1:13" s="30" customFormat="1" ht="63.75" customHeight="1" x14ac:dyDescent="0.2">
      <c r="A38" s="44">
        <v>23</v>
      </c>
      <c r="B38" s="48" t="s">
        <v>39</v>
      </c>
      <c r="C38" s="45" t="s">
        <v>42</v>
      </c>
      <c r="D38" s="46">
        <f t="shared" si="4"/>
        <v>143271.717</v>
      </c>
      <c r="E38" s="46">
        <v>141839</v>
      </c>
      <c r="F38" s="46">
        <v>1432.7170000000001</v>
      </c>
      <c r="G38" s="46">
        <f t="shared" si="24"/>
        <v>85271.72</v>
      </c>
      <c r="H38" s="46">
        <v>84559</v>
      </c>
      <c r="I38" s="46">
        <v>712.72</v>
      </c>
      <c r="J38" s="46">
        <f t="shared" si="25"/>
        <v>85278.720000000001</v>
      </c>
      <c r="K38" s="46">
        <v>84559</v>
      </c>
      <c r="L38" s="46">
        <v>719.72</v>
      </c>
      <c r="M38" s="41">
        <f t="shared" si="3"/>
        <v>0.59522368954369409</v>
      </c>
    </row>
    <row r="39" spans="1:13" s="30" customFormat="1" ht="71.25" customHeight="1" x14ac:dyDescent="0.2">
      <c r="A39" s="44">
        <v>24</v>
      </c>
      <c r="B39" s="48" t="s">
        <v>66</v>
      </c>
      <c r="C39" s="45" t="s">
        <v>33</v>
      </c>
      <c r="D39" s="46">
        <f t="shared" si="4"/>
        <v>145.30000000000001</v>
      </c>
      <c r="E39" s="46">
        <v>145.30000000000001</v>
      </c>
      <c r="F39" s="46">
        <v>0</v>
      </c>
      <c r="G39" s="46">
        <f>H39+I39</f>
        <v>145.30000000000001</v>
      </c>
      <c r="H39" s="46">
        <v>145.30000000000001</v>
      </c>
      <c r="I39" s="46">
        <v>0</v>
      </c>
      <c r="J39" s="46">
        <f t="shared" si="25"/>
        <v>145.30000000000001</v>
      </c>
      <c r="K39" s="46">
        <v>145.30000000000001</v>
      </c>
      <c r="L39" s="46">
        <v>0</v>
      </c>
      <c r="M39" s="41">
        <f t="shared" si="3"/>
        <v>1</v>
      </c>
    </row>
    <row r="40" spans="1:13" s="29" customFormat="1" ht="35.25" customHeight="1" x14ac:dyDescent="0.2">
      <c r="A40" s="42"/>
      <c r="B40" s="43" t="s">
        <v>40</v>
      </c>
      <c r="C40" s="43"/>
      <c r="D40" s="39">
        <f>E40+F40</f>
        <v>250268.43299999999</v>
      </c>
      <c r="E40" s="39">
        <f>E41</f>
        <v>233853.5</v>
      </c>
      <c r="F40" s="39">
        <f t="shared" ref="F40:L40" si="26">F41</f>
        <v>16414.933000000001</v>
      </c>
      <c r="G40" s="39">
        <f t="shared" si="24"/>
        <v>181425.6</v>
      </c>
      <c r="H40" s="39">
        <f t="shared" si="26"/>
        <v>170463.14</v>
      </c>
      <c r="I40" s="39">
        <f t="shared" si="26"/>
        <v>10962.46</v>
      </c>
      <c r="J40" s="39">
        <f>K40+L40</f>
        <v>159609.32</v>
      </c>
      <c r="K40" s="39">
        <f t="shared" si="26"/>
        <v>152944.47</v>
      </c>
      <c r="L40" s="39">
        <f t="shared" si="26"/>
        <v>6664.85</v>
      </c>
      <c r="M40" s="27">
        <f t="shared" si="3"/>
        <v>0.63775250472759393</v>
      </c>
    </row>
    <row r="41" spans="1:13" s="30" customFormat="1" ht="27.75" customHeight="1" x14ac:dyDescent="0.2">
      <c r="A41" s="44">
        <v>25</v>
      </c>
      <c r="B41" s="1" t="s">
        <v>56</v>
      </c>
      <c r="C41" s="45" t="s">
        <v>33</v>
      </c>
      <c r="D41" s="46">
        <f t="shared" si="4"/>
        <v>250268.43299999999</v>
      </c>
      <c r="E41" s="46">
        <v>233853.5</v>
      </c>
      <c r="F41" s="46">
        <v>16414.933000000001</v>
      </c>
      <c r="G41" s="46">
        <f t="shared" si="24"/>
        <v>181425.6</v>
      </c>
      <c r="H41" s="46">
        <v>170463.14</v>
      </c>
      <c r="I41" s="46">
        <v>10962.46</v>
      </c>
      <c r="J41" s="46">
        <f>K41+L41</f>
        <v>159609.32</v>
      </c>
      <c r="K41" s="46">
        <v>152944.47</v>
      </c>
      <c r="L41" s="46">
        <v>6664.85</v>
      </c>
      <c r="M41" s="23">
        <f t="shared" si="3"/>
        <v>0.63775250472759393</v>
      </c>
    </row>
    <row r="42" spans="1:13" s="29" customFormat="1" ht="39" customHeight="1" x14ac:dyDescent="0.2">
      <c r="A42" s="42"/>
      <c r="B42" s="43" t="s">
        <v>41</v>
      </c>
      <c r="C42" s="43"/>
      <c r="D42" s="39">
        <f>E42+F42</f>
        <v>6057548.9360000007</v>
      </c>
      <c r="E42" s="39">
        <f>E43+E44+E45</f>
        <v>5983165.9000000004</v>
      </c>
      <c r="F42" s="39">
        <f t="shared" ref="F42:L42" si="27">F43+F44+F45</f>
        <v>74383.035999999993</v>
      </c>
      <c r="G42" s="39">
        <f t="shared" si="27"/>
        <v>3562099.69</v>
      </c>
      <c r="H42" s="39">
        <f t="shared" si="27"/>
        <v>3523358.6611000001</v>
      </c>
      <c r="I42" s="39">
        <f t="shared" si="27"/>
        <v>38741.028900000209</v>
      </c>
      <c r="J42" s="39">
        <f t="shared" si="27"/>
        <v>3562099.69</v>
      </c>
      <c r="K42" s="39">
        <f t="shared" si="27"/>
        <v>3523358.6611000001</v>
      </c>
      <c r="L42" s="39">
        <f t="shared" si="27"/>
        <v>38741.028900000209</v>
      </c>
      <c r="M42" s="27">
        <f t="shared" si="3"/>
        <v>0.58804307280630441</v>
      </c>
    </row>
    <row r="43" spans="1:13" s="30" customFormat="1" ht="29.25" customHeight="1" x14ac:dyDescent="0.2">
      <c r="A43" s="44">
        <v>26</v>
      </c>
      <c r="B43" s="2" t="s">
        <v>59</v>
      </c>
      <c r="C43" s="56" t="s">
        <v>60</v>
      </c>
      <c r="D43" s="46">
        <f t="shared" si="4"/>
        <v>5272622.7340000002</v>
      </c>
      <c r="E43" s="46">
        <v>5209209</v>
      </c>
      <c r="F43" s="46">
        <v>63413.733999999997</v>
      </c>
      <c r="G43" s="46">
        <v>3186546.89</v>
      </c>
      <c r="H43" s="46">
        <f>G43*99/100</f>
        <v>3154681.4210999999</v>
      </c>
      <c r="I43" s="46">
        <f>G43-H43</f>
        <v>31865.468900000211</v>
      </c>
      <c r="J43" s="46">
        <v>3186546.89</v>
      </c>
      <c r="K43" s="46">
        <f>J43*99/100</f>
        <v>3154681.4210999999</v>
      </c>
      <c r="L43" s="46">
        <f>J43-K43</f>
        <v>31865.468900000211</v>
      </c>
      <c r="M43" s="23">
        <f t="shared" si="3"/>
        <v>0.60435708199865301</v>
      </c>
    </row>
    <row r="44" spans="1:13" s="30" customFormat="1" ht="29.25" customHeight="1" x14ac:dyDescent="0.2">
      <c r="A44" s="44">
        <v>27</v>
      </c>
      <c r="B44" s="2" t="s">
        <v>58</v>
      </c>
      <c r="C44" s="56" t="s">
        <v>60</v>
      </c>
      <c r="D44" s="46">
        <f t="shared" si="4"/>
        <v>577726.30200000003</v>
      </c>
      <c r="E44" s="46">
        <v>568829</v>
      </c>
      <c r="F44" s="46">
        <v>8897.3019999999997</v>
      </c>
      <c r="G44" s="46">
        <f>H44+I44</f>
        <v>375552.8</v>
      </c>
      <c r="H44" s="46">
        <v>368677.24</v>
      </c>
      <c r="I44" s="46">
        <v>6875.56</v>
      </c>
      <c r="J44" s="46">
        <f t="shared" ref="J44" si="28">K44+L44</f>
        <v>375552.8</v>
      </c>
      <c r="K44" s="46">
        <v>368677.24</v>
      </c>
      <c r="L44" s="46">
        <v>6875.56</v>
      </c>
      <c r="M44" s="23">
        <f t="shared" si="3"/>
        <v>0.65005314575412909</v>
      </c>
    </row>
    <row r="45" spans="1:13" s="30" customFormat="1" ht="29.25" customHeight="1" x14ac:dyDescent="0.2">
      <c r="A45" s="44">
        <v>28</v>
      </c>
      <c r="B45" s="2" t="s">
        <v>57</v>
      </c>
      <c r="C45" s="56" t="s">
        <v>60</v>
      </c>
      <c r="D45" s="46">
        <f t="shared" si="4"/>
        <v>207199.9</v>
      </c>
      <c r="E45" s="46">
        <v>205127.9</v>
      </c>
      <c r="F45" s="46">
        <v>2072</v>
      </c>
      <c r="G45" s="46">
        <f>H45+I45</f>
        <v>0</v>
      </c>
      <c r="H45" s="46">
        <v>0</v>
      </c>
      <c r="I45" s="46">
        <v>0</v>
      </c>
      <c r="J45" s="46">
        <f>K45+L45</f>
        <v>0</v>
      </c>
      <c r="K45" s="46">
        <v>0</v>
      </c>
      <c r="L45" s="46">
        <v>0</v>
      </c>
      <c r="M45" s="23">
        <f t="shared" si="3"/>
        <v>0</v>
      </c>
    </row>
    <row r="46" spans="1:13" ht="32.25" customHeight="1" x14ac:dyDescent="0.2">
      <c r="A46" s="154" t="s">
        <v>0</v>
      </c>
      <c r="B46" s="154"/>
      <c r="C46" s="38"/>
      <c r="D46" s="57">
        <f t="shared" ref="D46:L46" si="29">D6+D8+D11+D13+D16+D19+D24+D28+D31+D33+D40+D42</f>
        <v>14155744.449000001</v>
      </c>
      <c r="E46" s="57">
        <f t="shared" si="29"/>
        <v>13640800.210000001</v>
      </c>
      <c r="F46" s="57">
        <f t="shared" si="29"/>
        <v>514944.23499999999</v>
      </c>
      <c r="G46" s="57">
        <f t="shared" si="29"/>
        <v>9028901.9541999996</v>
      </c>
      <c r="H46" s="57">
        <f t="shared" si="29"/>
        <v>8627965.3500900008</v>
      </c>
      <c r="I46" s="57">
        <f t="shared" si="29"/>
        <v>400936.61411000026</v>
      </c>
      <c r="J46" s="57">
        <f t="shared" si="29"/>
        <v>8786912.8389999997</v>
      </c>
      <c r="K46" s="57">
        <f t="shared" si="29"/>
        <v>8426380.8512100019</v>
      </c>
      <c r="L46" s="57">
        <f t="shared" si="29"/>
        <v>360531.47779000015</v>
      </c>
      <c r="M46" s="24">
        <f>J46/D46</f>
        <v>0.62073124240532118</v>
      </c>
    </row>
    <row r="47" spans="1:13" x14ac:dyDescent="0.2">
      <c r="D47" s="58"/>
      <c r="E47" s="58"/>
      <c r="F47" s="58"/>
      <c r="G47" s="58"/>
      <c r="H47" s="58"/>
      <c r="I47" s="58"/>
    </row>
    <row r="48" spans="1:13" x14ac:dyDescent="0.2">
      <c r="D48" s="33"/>
      <c r="E48" s="33"/>
      <c r="F48" s="33"/>
      <c r="H48" s="33"/>
      <c r="I48" s="33"/>
      <c r="J48" s="33"/>
      <c r="K48" s="33"/>
      <c r="L48" s="33"/>
    </row>
    <row r="49" spans="4:10" hidden="1" x14ac:dyDescent="0.2"/>
    <row r="50" spans="4:10" hidden="1" x14ac:dyDescent="0.2">
      <c r="D50" s="149" t="s">
        <v>62</v>
      </c>
      <c r="E50" s="149"/>
      <c r="F50" s="149"/>
      <c r="G50" s="35">
        <v>3559479.0180000002</v>
      </c>
      <c r="H50" s="35"/>
      <c r="I50" s="36" t="s">
        <v>61</v>
      </c>
      <c r="J50" s="35">
        <v>3562099.6880000001</v>
      </c>
    </row>
    <row r="51" spans="4:10" hidden="1" x14ac:dyDescent="0.2">
      <c r="G51" s="35">
        <f>G50-G44</f>
        <v>3183926.2180000003</v>
      </c>
      <c r="H51" s="35"/>
      <c r="I51" s="35"/>
      <c r="J51" s="35">
        <f>J50-J44</f>
        <v>3186546.8880000003</v>
      </c>
    </row>
  </sheetData>
  <mergeCells count="13">
    <mergeCell ref="J4:L4"/>
    <mergeCell ref="A46:B46"/>
    <mergeCell ref="D50:F50"/>
    <mergeCell ref="A1:M1"/>
    <mergeCell ref="A2:M2"/>
    <mergeCell ref="A3:A5"/>
    <mergeCell ref="B3:B5"/>
    <mergeCell ref="C3:C5"/>
    <mergeCell ref="D3:F3"/>
    <mergeCell ref="G3:L3"/>
    <mergeCell ref="M3:M5"/>
    <mergeCell ref="D4:F4"/>
    <mergeCell ref="G4:I4"/>
  </mergeCells>
  <pageMargins left="0.19685039370078741" right="0" top="0.19685039370078741" bottom="0.19685039370078741" header="0.31496062992125984" footer="0.31496062992125984"/>
  <pageSetup paperSize="9" scale="69" fitToHeight="4" orientation="landscape" r:id="rId1"/>
  <rowBreaks count="2" manualBreakCount="2">
    <brk id="17" max="12" man="1"/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view="pageBreakPreview" zoomScale="90" zoomScaleNormal="100" zoomScaleSheetLayoutView="90" workbookViewId="0">
      <pane ySplit="5" topLeftCell="A39" activePane="bottomLeft" state="frozen"/>
      <selection activeCell="A2" sqref="A2"/>
      <selection pane="bottomLeft" activeCell="G46" sqref="G46"/>
    </sheetView>
  </sheetViews>
  <sheetFormatPr defaultRowHeight="15" x14ac:dyDescent="0.2"/>
  <cols>
    <col min="1" max="1" width="4.5703125" style="28" customWidth="1"/>
    <col min="2" max="2" width="37.28515625" style="28" customWidth="1"/>
    <col min="3" max="3" width="23.140625" style="32" customWidth="1"/>
    <col min="4" max="4" width="14.5703125" style="32" customWidth="1"/>
    <col min="5" max="12" width="14.5703125" style="28" customWidth="1"/>
    <col min="13" max="13" width="12.85546875" style="34" customWidth="1"/>
    <col min="14" max="14" width="11.42578125" style="28" customWidth="1"/>
    <col min="15" max="15" width="23.28515625" style="28" customWidth="1"/>
    <col min="16" max="19" width="11.42578125" style="28" customWidth="1"/>
    <col min="20" max="30" width="6.85546875" style="28" customWidth="1"/>
    <col min="31" max="16384" width="9.140625" style="28"/>
  </cols>
  <sheetData>
    <row r="1" spans="1:13" ht="45.75" customHeight="1" x14ac:dyDescent="0.2">
      <c r="A1" s="163" t="s">
        <v>44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 customHeight="1" x14ac:dyDescent="0.2">
      <c r="A2" s="164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8" customHeight="1" x14ac:dyDescent="0.2">
      <c r="A3" s="166" t="s">
        <v>46</v>
      </c>
      <c r="B3" s="162" t="s">
        <v>15</v>
      </c>
      <c r="C3" s="162" t="s">
        <v>27</v>
      </c>
      <c r="D3" s="159" t="s">
        <v>52</v>
      </c>
      <c r="E3" s="160"/>
      <c r="F3" s="160"/>
      <c r="G3" s="161" t="s">
        <v>67</v>
      </c>
      <c r="H3" s="161"/>
      <c r="I3" s="161"/>
      <c r="J3" s="161"/>
      <c r="K3" s="161"/>
      <c r="L3" s="161"/>
      <c r="M3" s="153" t="s">
        <v>55</v>
      </c>
    </row>
    <row r="4" spans="1:13" ht="86.25" customHeight="1" x14ac:dyDescent="0.2">
      <c r="A4" s="166"/>
      <c r="B4" s="162"/>
      <c r="C4" s="162"/>
      <c r="D4" s="157" t="s">
        <v>48</v>
      </c>
      <c r="E4" s="158"/>
      <c r="F4" s="158"/>
      <c r="G4" s="162" t="s">
        <v>45</v>
      </c>
      <c r="H4" s="162"/>
      <c r="I4" s="162"/>
      <c r="J4" s="162" t="s">
        <v>47</v>
      </c>
      <c r="K4" s="162"/>
      <c r="L4" s="162"/>
      <c r="M4" s="153"/>
    </row>
    <row r="5" spans="1:13" ht="33.75" customHeight="1" x14ac:dyDescent="0.2">
      <c r="A5" s="166"/>
      <c r="B5" s="162"/>
      <c r="C5" s="162"/>
      <c r="D5" s="47" t="s">
        <v>49</v>
      </c>
      <c r="E5" s="47" t="s">
        <v>1</v>
      </c>
      <c r="F5" s="47" t="s">
        <v>2</v>
      </c>
      <c r="G5" s="47" t="s">
        <v>49</v>
      </c>
      <c r="H5" s="47" t="s">
        <v>1</v>
      </c>
      <c r="I5" s="47" t="s">
        <v>2</v>
      </c>
      <c r="J5" s="47" t="s">
        <v>49</v>
      </c>
      <c r="K5" s="47" t="s">
        <v>1</v>
      </c>
      <c r="L5" s="47" t="s">
        <v>2</v>
      </c>
      <c r="M5" s="153"/>
    </row>
    <row r="6" spans="1:13" s="29" customFormat="1" ht="39.75" customHeight="1" x14ac:dyDescent="0.2">
      <c r="A6" s="48"/>
      <c r="B6" s="44" t="s">
        <v>4</v>
      </c>
      <c r="C6" s="44"/>
      <c r="D6" s="67">
        <f>E6+F6</f>
        <v>126573.94</v>
      </c>
      <c r="E6" s="67">
        <f>E7</f>
        <v>125308.2</v>
      </c>
      <c r="F6" s="67">
        <f t="shared" ref="F6:L6" si="0">F7</f>
        <v>1265.74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41">
        <f>J6/D6</f>
        <v>0</v>
      </c>
    </row>
    <row r="7" spans="1:13" s="30" customFormat="1" ht="78" customHeight="1" x14ac:dyDescent="0.2">
      <c r="A7" s="44">
        <v>1</v>
      </c>
      <c r="B7" s="1" t="s">
        <v>20</v>
      </c>
      <c r="C7" s="45" t="s">
        <v>28</v>
      </c>
      <c r="D7" s="46">
        <f>E7+F7</f>
        <v>126573.94</v>
      </c>
      <c r="E7" s="46">
        <v>125308.2</v>
      </c>
      <c r="F7" s="46">
        <v>1265.74</v>
      </c>
      <c r="G7" s="46">
        <f t="shared" ref="G7" si="1">H7+I7</f>
        <v>0</v>
      </c>
      <c r="H7" s="46">
        <v>0</v>
      </c>
      <c r="I7" s="46">
        <v>0</v>
      </c>
      <c r="J7" s="46">
        <f t="shared" ref="J7" si="2">K7+L7</f>
        <v>0</v>
      </c>
      <c r="K7" s="46">
        <v>0</v>
      </c>
      <c r="L7" s="46">
        <v>0</v>
      </c>
      <c r="M7" s="41">
        <f t="shared" ref="M7:M45" si="3">J7/D7</f>
        <v>0</v>
      </c>
    </row>
    <row r="8" spans="1:13" s="29" customFormat="1" ht="50.25" customHeight="1" x14ac:dyDescent="0.2">
      <c r="A8" s="48"/>
      <c r="B8" s="44" t="s">
        <v>3</v>
      </c>
      <c r="C8" s="44"/>
      <c r="D8" s="67">
        <f t="shared" ref="D8:D45" si="4">E8+F8</f>
        <v>549363.68000000005</v>
      </c>
      <c r="E8" s="67">
        <f>E9+E10</f>
        <v>524005.60000000003</v>
      </c>
      <c r="F8" s="67">
        <f t="shared" ref="F8:L8" si="5">F9+F10</f>
        <v>25358.080000000002</v>
      </c>
      <c r="G8" s="67">
        <f t="shared" si="5"/>
        <v>442599.77</v>
      </c>
      <c r="H8" s="67">
        <f t="shared" si="5"/>
        <v>421689.78</v>
      </c>
      <c r="I8" s="67">
        <f t="shared" si="5"/>
        <v>20909.990000000002</v>
      </c>
      <c r="J8" s="67">
        <f t="shared" si="5"/>
        <v>442599.77</v>
      </c>
      <c r="K8" s="67">
        <f t="shared" si="5"/>
        <v>421689.78</v>
      </c>
      <c r="L8" s="67">
        <f t="shared" si="5"/>
        <v>20909.990000000002</v>
      </c>
      <c r="M8" s="41">
        <f t="shared" si="3"/>
        <v>0.80565895801484355</v>
      </c>
    </row>
    <row r="9" spans="1:13" s="30" customFormat="1" ht="84" customHeight="1" x14ac:dyDescent="0.2">
      <c r="A9" s="44">
        <v>2</v>
      </c>
      <c r="B9" s="48" t="s">
        <v>11</v>
      </c>
      <c r="C9" s="45" t="s">
        <v>29</v>
      </c>
      <c r="D9" s="46">
        <f t="shared" si="4"/>
        <v>507161.48000000004</v>
      </c>
      <c r="E9" s="46">
        <v>481803.4</v>
      </c>
      <c r="F9" s="46">
        <v>25358.080000000002</v>
      </c>
      <c r="G9" s="46">
        <f>H9+I9</f>
        <v>418199.87</v>
      </c>
      <c r="H9" s="46">
        <v>397289.88</v>
      </c>
      <c r="I9" s="46">
        <v>20909.990000000002</v>
      </c>
      <c r="J9" s="46">
        <f t="shared" ref="J9:J10" si="6">K9+L9</f>
        <v>418199.87</v>
      </c>
      <c r="K9" s="46">
        <v>397289.88</v>
      </c>
      <c r="L9" s="46">
        <v>20909.990000000002</v>
      </c>
      <c r="M9" s="41">
        <f t="shared" si="3"/>
        <v>0.82458918212794863</v>
      </c>
    </row>
    <row r="10" spans="1:13" s="30" customFormat="1" ht="25.5" customHeight="1" x14ac:dyDescent="0.2">
      <c r="A10" s="44">
        <v>3</v>
      </c>
      <c r="B10" s="48" t="s">
        <v>12</v>
      </c>
      <c r="C10" s="45" t="s">
        <v>29</v>
      </c>
      <c r="D10" s="46">
        <f t="shared" si="4"/>
        <v>42202.2</v>
      </c>
      <c r="E10" s="46">
        <v>42202.2</v>
      </c>
      <c r="F10" s="46">
        <v>0</v>
      </c>
      <c r="G10" s="46">
        <f t="shared" ref="G10" si="7">H10+I10</f>
        <v>24399.9</v>
      </c>
      <c r="H10" s="46">
        <v>24399.9</v>
      </c>
      <c r="I10" s="46">
        <v>0</v>
      </c>
      <c r="J10" s="46">
        <f t="shared" si="6"/>
        <v>24399.9</v>
      </c>
      <c r="K10" s="46">
        <v>24399.9</v>
      </c>
      <c r="L10" s="46">
        <v>0</v>
      </c>
      <c r="M10" s="41">
        <f t="shared" si="3"/>
        <v>0.57816654108079679</v>
      </c>
    </row>
    <row r="11" spans="1:13" s="29" customFormat="1" ht="41.25" customHeight="1" x14ac:dyDescent="0.2">
      <c r="A11" s="48"/>
      <c r="B11" s="44" t="s">
        <v>50</v>
      </c>
      <c r="C11" s="44"/>
      <c r="D11" s="67">
        <f>E11+F11</f>
        <v>9660.2029999999995</v>
      </c>
      <c r="E11" s="67">
        <f>E12</f>
        <v>9563.6</v>
      </c>
      <c r="F11" s="67">
        <f>F12</f>
        <v>96.602999999999994</v>
      </c>
      <c r="G11" s="67">
        <f>H11+I11</f>
        <v>0</v>
      </c>
      <c r="H11" s="67">
        <f>H12</f>
        <v>0</v>
      </c>
      <c r="I11" s="67">
        <f>I12</f>
        <v>0</v>
      </c>
      <c r="J11" s="67">
        <f>K11+L11</f>
        <v>0</v>
      </c>
      <c r="K11" s="67">
        <f>K12</f>
        <v>0</v>
      </c>
      <c r="L11" s="67">
        <f>L12</f>
        <v>0</v>
      </c>
      <c r="M11" s="41">
        <f t="shared" si="3"/>
        <v>0</v>
      </c>
    </row>
    <row r="12" spans="1:13" s="30" customFormat="1" ht="86.25" customHeight="1" x14ac:dyDescent="0.2">
      <c r="A12" s="44">
        <v>4</v>
      </c>
      <c r="B12" s="48" t="s">
        <v>6</v>
      </c>
      <c r="C12" s="45" t="s">
        <v>28</v>
      </c>
      <c r="D12" s="46">
        <f>E12+F12</f>
        <v>9660.2029999999995</v>
      </c>
      <c r="E12" s="46">
        <v>9563.6</v>
      </c>
      <c r="F12" s="46">
        <v>96.602999999999994</v>
      </c>
      <c r="G12" s="46">
        <f t="shared" ref="G12" si="8">H12+I12</f>
        <v>0</v>
      </c>
      <c r="H12" s="46">
        <v>0</v>
      </c>
      <c r="I12" s="46">
        <v>0</v>
      </c>
      <c r="J12" s="46">
        <f t="shared" ref="J12" si="9">K12+L12</f>
        <v>0</v>
      </c>
      <c r="K12" s="46">
        <v>0</v>
      </c>
      <c r="L12" s="46">
        <v>0</v>
      </c>
      <c r="M12" s="41">
        <f t="shared" si="3"/>
        <v>0</v>
      </c>
    </row>
    <row r="13" spans="1:13" s="30" customFormat="1" ht="51" customHeight="1" x14ac:dyDescent="0.2">
      <c r="A13" s="44"/>
      <c r="B13" s="44" t="s">
        <v>5</v>
      </c>
      <c r="C13" s="45"/>
      <c r="D13" s="67">
        <f>E13+F13</f>
        <v>298071.81999999995</v>
      </c>
      <c r="E13" s="67">
        <v>295091.09999999998</v>
      </c>
      <c r="F13" s="67">
        <v>2980.72</v>
      </c>
      <c r="G13" s="67">
        <f>H13+I13</f>
        <v>174591.84000000003</v>
      </c>
      <c r="H13" s="67">
        <v>172845.89</v>
      </c>
      <c r="I13" s="67">
        <v>1745.95</v>
      </c>
      <c r="J13" s="67">
        <f>K13+L13</f>
        <v>174591.81000000003</v>
      </c>
      <c r="K13" s="67">
        <v>172845.89</v>
      </c>
      <c r="L13" s="67">
        <v>1745.92</v>
      </c>
      <c r="M13" s="41">
        <f t="shared" si="3"/>
        <v>0.58573739040476913</v>
      </c>
    </row>
    <row r="14" spans="1:13" s="31" customFormat="1" ht="78" customHeight="1" x14ac:dyDescent="0.2">
      <c r="A14" s="44">
        <v>5</v>
      </c>
      <c r="B14" s="48" t="s">
        <v>10</v>
      </c>
      <c r="C14" s="45" t="s">
        <v>28</v>
      </c>
      <c r="D14" s="46">
        <f t="shared" si="4"/>
        <v>216602.628</v>
      </c>
      <c r="E14" s="46">
        <v>214436.6</v>
      </c>
      <c r="F14" s="46">
        <v>2166.0279999999998</v>
      </c>
      <c r="G14" s="46">
        <f t="shared" ref="G14:G18" si="10">H14+I14</f>
        <v>93122.62</v>
      </c>
      <c r="H14" s="46">
        <v>92191.39</v>
      </c>
      <c r="I14" s="46">
        <v>931.23</v>
      </c>
      <c r="J14" s="46">
        <f t="shared" ref="J14:J17" si="11">K14+L14</f>
        <v>93122.62</v>
      </c>
      <c r="K14" s="46">
        <v>92191.39</v>
      </c>
      <c r="L14" s="46">
        <v>931.23</v>
      </c>
      <c r="M14" s="41">
        <f t="shared" si="3"/>
        <v>0.42992377728676495</v>
      </c>
    </row>
    <row r="15" spans="1:13" s="31" customFormat="1" ht="86.25" customHeight="1" x14ac:dyDescent="0.2">
      <c r="A15" s="44">
        <v>6</v>
      </c>
      <c r="B15" s="48" t="s">
        <v>65</v>
      </c>
      <c r="C15" s="45" t="s">
        <v>28</v>
      </c>
      <c r="D15" s="46">
        <f>E15+F15</f>
        <v>81469.19</v>
      </c>
      <c r="E15" s="46">
        <v>80654.5</v>
      </c>
      <c r="F15" s="46">
        <v>814.69</v>
      </c>
      <c r="G15" s="46">
        <f>H15+I15</f>
        <v>81469.19</v>
      </c>
      <c r="H15" s="46">
        <v>80654.5</v>
      </c>
      <c r="I15" s="46">
        <v>814.69</v>
      </c>
      <c r="J15" s="46">
        <f>K15+L15</f>
        <v>81469.19</v>
      </c>
      <c r="K15" s="46">
        <v>80654.5</v>
      </c>
      <c r="L15" s="46">
        <v>814.69</v>
      </c>
      <c r="M15" s="41">
        <f t="shared" si="3"/>
        <v>1</v>
      </c>
    </row>
    <row r="16" spans="1:13" s="29" customFormat="1" ht="39.75" customHeight="1" x14ac:dyDescent="0.2">
      <c r="A16" s="48"/>
      <c r="B16" s="44" t="s">
        <v>7</v>
      </c>
      <c r="C16" s="44"/>
      <c r="D16" s="67">
        <f t="shared" si="4"/>
        <v>903077.36</v>
      </c>
      <c r="E16" s="67">
        <f>E17+E18</f>
        <v>767450.4</v>
      </c>
      <c r="F16" s="67">
        <f t="shared" ref="F16" si="12">F17+F18</f>
        <v>135626.96</v>
      </c>
      <c r="G16" s="67">
        <f t="shared" si="10"/>
        <v>574431.67000000004</v>
      </c>
      <c r="H16" s="67">
        <f t="shared" ref="H16:I16" si="13">H17+H18</f>
        <v>449381.45</v>
      </c>
      <c r="I16" s="67">
        <f t="shared" si="13"/>
        <v>125050.22</v>
      </c>
      <c r="J16" s="67">
        <f>K16+L16</f>
        <v>544831.67000000004</v>
      </c>
      <c r="K16" s="67">
        <f>K17+K18</f>
        <v>449381.45</v>
      </c>
      <c r="L16" s="67">
        <f>L17+L18</f>
        <v>95450.22</v>
      </c>
      <c r="M16" s="41">
        <f t="shared" si="3"/>
        <v>0.60330564593048819</v>
      </c>
    </row>
    <row r="17" spans="1:15" s="30" customFormat="1" ht="48" customHeight="1" x14ac:dyDescent="0.2">
      <c r="A17" s="44">
        <v>7</v>
      </c>
      <c r="B17" s="1" t="s">
        <v>8</v>
      </c>
      <c r="C17" s="45" t="s">
        <v>30</v>
      </c>
      <c r="D17" s="46">
        <f t="shared" si="4"/>
        <v>40026.980000000003</v>
      </c>
      <c r="E17" s="46">
        <v>0</v>
      </c>
      <c r="F17" s="46">
        <v>40026.980000000003</v>
      </c>
      <c r="G17" s="46">
        <f t="shared" si="10"/>
        <v>29600</v>
      </c>
      <c r="H17" s="46">
        <v>0</v>
      </c>
      <c r="I17" s="46">
        <v>29600</v>
      </c>
      <c r="J17" s="46">
        <f t="shared" si="11"/>
        <v>0</v>
      </c>
      <c r="K17" s="46">
        <v>0</v>
      </c>
      <c r="L17" s="46">
        <v>0</v>
      </c>
      <c r="M17" s="41">
        <f t="shared" si="3"/>
        <v>0</v>
      </c>
    </row>
    <row r="18" spans="1:15" s="30" customFormat="1" ht="48" customHeight="1" x14ac:dyDescent="0.2">
      <c r="A18" s="44">
        <v>8</v>
      </c>
      <c r="B18" s="1" t="s">
        <v>9</v>
      </c>
      <c r="C18" s="45" t="s">
        <v>30</v>
      </c>
      <c r="D18" s="46">
        <f t="shared" si="4"/>
        <v>863050.38</v>
      </c>
      <c r="E18" s="46">
        <v>767450.4</v>
      </c>
      <c r="F18" s="46">
        <v>95599.98</v>
      </c>
      <c r="G18" s="46">
        <f t="shared" si="10"/>
        <v>544831.67000000004</v>
      </c>
      <c r="H18" s="46">
        <v>449381.45</v>
      </c>
      <c r="I18" s="46">
        <v>95450.22</v>
      </c>
      <c r="J18" s="46">
        <f>K18+L18</f>
        <v>544831.67000000004</v>
      </c>
      <c r="K18" s="46">
        <v>449381.45</v>
      </c>
      <c r="L18" s="46">
        <v>95450.22</v>
      </c>
      <c r="M18" s="41">
        <f t="shared" si="3"/>
        <v>0.63128605539806382</v>
      </c>
    </row>
    <row r="19" spans="1:15" s="29" customFormat="1" ht="48" customHeight="1" x14ac:dyDescent="0.2">
      <c r="A19" s="48"/>
      <c r="B19" s="44" t="s">
        <v>13</v>
      </c>
      <c r="C19" s="44"/>
      <c r="D19" s="67">
        <f>E19+F19</f>
        <v>1814428.3729999999</v>
      </c>
      <c r="E19" s="67">
        <f>E20+E21+E22+E23</f>
        <v>1658035.9</v>
      </c>
      <c r="F19" s="67">
        <f t="shared" ref="F19" si="14">F20+F21+F22+F23</f>
        <v>156392.473</v>
      </c>
      <c r="G19" s="67">
        <f>G20+G21+G22+G23</f>
        <v>1806854.8659999999</v>
      </c>
      <c r="H19" s="67">
        <f t="shared" ref="H19:L19" si="15">H20+H21+H22+H23</f>
        <v>1650538.0919999999</v>
      </c>
      <c r="I19" s="67">
        <f t="shared" si="15"/>
        <v>156316.774</v>
      </c>
      <c r="J19" s="67">
        <f t="shared" si="15"/>
        <v>1800924.6279999998</v>
      </c>
      <c r="K19" s="67">
        <f t="shared" si="15"/>
        <v>1644808.6159999999</v>
      </c>
      <c r="L19" s="67">
        <f t="shared" si="15"/>
        <v>156116.01199999999</v>
      </c>
      <c r="M19" s="41">
        <f t="shared" si="3"/>
        <v>0.99255757614852946</v>
      </c>
      <c r="O19" s="37"/>
    </row>
    <row r="20" spans="1:15" s="31" customFormat="1" ht="44.25" customHeight="1" x14ac:dyDescent="0.2">
      <c r="A20" s="44">
        <v>9</v>
      </c>
      <c r="B20" s="1" t="s">
        <v>14</v>
      </c>
      <c r="C20" s="45" t="s">
        <v>31</v>
      </c>
      <c r="D20" s="46">
        <f t="shared" si="4"/>
        <v>534286.46499999997</v>
      </c>
      <c r="E20" s="46">
        <v>429943.6</v>
      </c>
      <c r="F20" s="46">
        <f>104342.865</f>
        <v>104342.86500000001</v>
      </c>
      <c r="G20" s="46">
        <v>534286.47</v>
      </c>
      <c r="H20" s="46">
        <v>429943.6</v>
      </c>
      <c r="I20" s="46">
        <v>104342.87</v>
      </c>
      <c r="J20" s="46">
        <f t="shared" ref="J20:J27" si="16">K20+L20</f>
        <v>531892.72</v>
      </c>
      <c r="K20" s="46">
        <v>427573.79</v>
      </c>
      <c r="L20" s="46">
        <v>104318.93</v>
      </c>
      <c r="M20" s="41">
        <f t="shared" si="3"/>
        <v>0.99551973490475754</v>
      </c>
    </row>
    <row r="21" spans="1:15" s="31" customFormat="1" ht="49.5" customHeight="1" x14ac:dyDescent="0.2">
      <c r="A21" s="44">
        <v>10</v>
      </c>
      <c r="B21" s="1" t="s">
        <v>16</v>
      </c>
      <c r="C21" s="45" t="s">
        <v>31</v>
      </c>
      <c r="D21" s="46">
        <f t="shared" si="4"/>
        <v>173304</v>
      </c>
      <c r="E21" s="46">
        <v>171571</v>
      </c>
      <c r="F21" s="46">
        <v>1733</v>
      </c>
      <c r="G21" s="46">
        <f>H21+I21</f>
        <v>165730.49</v>
      </c>
      <c r="H21" s="46">
        <v>164073.19</v>
      </c>
      <c r="I21" s="46">
        <v>1657.3</v>
      </c>
      <c r="J21" s="46">
        <f t="shared" si="16"/>
        <v>165730.49</v>
      </c>
      <c r="K21" s="46">
        <v>164073.19</v>
      </c>
      <c r="L21" s="46">
        <v>1657.3</v>
      </c>
      <c r="M21" s="41">
        <f t="shared" si="3"/>
        <v>0.95629927757005029</v>
      </c>
    </row>
    <row r="22" spans="1:15" s="31" customFormat="1" ht="32.25" customHeight="1" x14ac:dyDescent="0.2">
      <c r="A22" s="44">
        <v>11</v>
      </c>
      <c r="B22" s="1" t="s">
        <v>17</v>
      </c>
      <c r="C22" s="45" t="s">
        <v>31</v>
      </c>
      <c r="D22" s="46">
        <f t="shared" si="4"/>
        <v>981205.68599999999</v>
      </c>
      <c r="E22" s="46">
        <v>932145.4</v>
      </c>
      <c r="F22" s="46">
        <v>49060.286</v>
      </c>
      <c r="G22" s="46">
        <f>H22+I22</f>
        <v>981205.68599999999</v>
      </c>
      <c r="H22" s="46">
        <v>932145.402</v>
      </c>
      <c r="I22" s="46">
        <v>49060.284</v>
      </c>
      <c r="J22" s="46">
        <f t="shared" si="16"/>
        <v>977669.19799999997</v>
      </c>
      <c r="K22" s="46">
        <v>928785.73800000001</v>
      </c>
      <c r="L22" s="46">
        <v>48883.46</v>
      </c>
      <c r="M22" s="41">
        <f t="shared" si="3"/>
        <v>0.99639577302653337</v>
      </c>
    </row>
    <row r="23" spans="1:15" s="31" customFormat="1" ht="28.5" customHeight="1" x14ac:dyDescent="0.2">
      <c r="A23" s="44">
        <v>12</v>
      </c>
      <c r="B23" s="48" t="s">
        <v>18</v>
      </c>
      <c r="C23" s="45" t="s">
        <v>29</v>
      </c>
      <c r="D23" s="46">
        <f t="shared" si="4"/>
        <v>125632.22199999999</v>
      </c>
      <c r="E23" s="46">
        <v>124375.9</v>
      </c>
      <c r="F23" s="46">
        <v>1256.3219999999999</v>
      </c>
      <c r="G23" s="46">
        <f t="shared" ref="G23:G27" si="17">H23+I23</f>
        <v>125632.22</v>
      </c>
      <c r="H23" s="46">
        <v>124375.9</v>
      </c>
      <c r="I23" s="46">
        <v>1256.32</v>
      </c>
      <c r="J23" s="46">
        <f t="shared" si="16"/>
        <v>125632.22</v>
      </c>
      <c r="K23" s="46">
        <v>124375.898</v>
      </c>
      <c r="L23" s="46">
        <v>1256.3219999999999</v>
      </c>
      <c r="M23" s="41">
        <f t="shared" si="3"/>
        <v>0.99999998408051727</v>
      </c>
    </row>
    <row r="24" spans="1:15" s="29" customFormat="1" ht="36.75" customHeight="1" x14ac:dyDescent="0.2">
      <c r="A24" s="48"/>
      <c r="B24" s="44" t="s">
        <v>19</v>
      </c>
      <c r="C24" s="44"/>
      <c r="D24" s="68">
        <f t="shared" si="4"/>
        <v>223756.84700000001</v>
      </c>
      <c r="E24" s="67">
        <f>E25+E26+E27</f>
        <v>205549</v>
      </c>
      <c r="F24" s="67">
        <f t="shared" ref="F24" si="18">F25+F26+F27</f>
        <v>18207.847000000002</v>
      </c>
      <c r="G24" s="67">
        <f t="shared" si="17"/>
        <v>166160.30420000001</v>
      </c>
      <c r="H24" s="67">
        <f t="shared" ref="H24:I24" si="19">H25+H26+H27</f>
        <v>156802.28899</v>
      </c>
      <c r="I24" s="67">
        <f t="shared" si="19"/>
        <v>9358.0152099999996</v>
      </c>
      <c r="J24" s="67">
        <f t="shared" si="16"/>
        <v>96257.62000000001</v>
      </c>
      <c r="K24" s="67">
        <f t="shared" ref="K24:L24" si="20">K25+K26+K27</f>
        <v>90394.74</v>
      </c>
      <c r="L24" s="67">
        <f t="shared" si="20"/>
        <v>5862.88</v>
      </c>
      <c r="M24" s="41">
        <f t="shared" si="3"/>
        <v>0.43018848938285231</v>
      </c>
    </row>
    <row r="25" spans="1:15" s="30" customFormat="1" ht="31.5" customHeight="1" x14ac:dyDescent="0.2">
      <c r="A25" s="44">
        <v>13</v>
      </c>
      <c r="B25" s="48" t="s">
        <v>21</v>
      </c>
      <c r="C25" s="45" t="s">
        <v>32</v>
      </c>
      <c r="D25" s="46">
        <f t="shared" si="4"/>
        <v>209156.84700000001</v>
      </c>
      <c r="E25" s="46">
        <v>199949</v>
      </c>
      <c r="F25" s="46">
        <v>9207.8469999999998</v>
      </c>
      <c r="G25" s="46">
        <f t="shared" si="17"/>
        <v>159160.30420000001</v>
      </c>
      <c r="H25" s="46">
        <v>151202.28899</v>
      </c>
      <c r="I25" s="46">
        <v>7958.0152099999996</v>
      </c>
      <c r="J25" s="46">
        <f t="shared" si="16"/>
        <v>89257.62000000001</v>
      </c>
      <c r="K25" s="46">
        <v>84794.74</v>
      </c>
      <c r="L25" s="46">
        <v>4462.88</v>
      </c>
      <c r="M25" s="41">
        <f t="shared" si="3"/>
        <v>0.42674969182338079</v>
      </c>
    </row>
    <row r="26" spans="1:15" s="30" customFormat="1" ht="31.5" customHeight="1" x14ac:dyDescent="0.2">
      <c r="A26" s="44">
        <v>14</v>
      </c>
      <c r="B26" s="48" t="s">
        <v>22</v>
      </c>
      <c r="C26" s="54" t="s">
        <v>32</v>
      </c>
      <c r="D26" s="46">
        <f t="shared" si="4"/>
        <v>9000</v>
      </c>
      <c r="E26" s="46">
        <v>0</v>
      </c>
      <c r="F26" s="46">
        <v>9000</v>
      </c>
      <c r="G26" s="46">
        <f t="shared" si="17"/>
        <v>1400</v>
      </c>
      <c r="H26" s="46">
        <v>0</v>
      </c>
      <c r="I26" s="46">
        <v>1400</v>
      </c>
      <c r="J26" s="46">
        <f t="shared" si="16"/>
        <v>1400</v>
      </c>
      <c r="K26" s="46">
        <v>0</v>
      </c>
      <c r="L26" s="46">
        <v>1400</v>
      </c>
      <c r="M26" s="41">
        <f t="shared" si="3"/>
        <v>0.15555555555555556</v>
      </c>
    </row>
    <row r="27" spans="1:15" s="30" customFormat="1" ht="31.5" customHeight="1" x14ac:dyDescent="0.2">
      <c r="A27" s="44">
        <v>15</v>
      </c>
      <c r="B27" s="48" t="s">
        <v>23</v>
      </c>
      <c r="C27" s="45" t="s">
        <v>32</v>
      </c>
      <c r="D27" s="46">
        <f t="shared" si="4"/>
        <v>5600</v>
      </c>
      <c r="E27" s="46">
        <v>5600</v>
      </c>
      <c r="F27" s="46">
        <v>0</v>
      </c>
      <c r="G27" s="46">
        <f t="shared" si="17"/>
        <v>5600</v>
      </c>
      <c r="H27" s="46">
        <v>5600</v>
      </c>
      <c r="I27" s="46">
        <v>0</v>
      </c>
      <c r="J27" s="46">
        <f t="shared" si="16"/>
        <v>5600</v>
      </c>
      <c r="K27" s="46">
        <v>5600</v>
      </c>
      <c r="L27" s="46">
        <v>0</v>
      </c>
      <c r="M27" s="41">
        <f t="shared" si="3"/>
        <v>1</v>
      </c>
    </row>
    <row r="28" spans="1:15" s="61" customFormat="1" ht="39" customHeight="1" x14ac:dyDescent="0.2">
      <c r="A28" s="48"/>
      <c r="B28" s="44" t="s">
        <v>24</v>
      </c>
      <c r="C28" s="44"/>
      <c r="D28" s="56">
        <v>1029228.31</v>
      </c>
      <c r="E28" s="56">
        <f>E29+E30</f>
        <v>1023687.51</v>
      </c>
      <c r="F28" s="56">
        <f>F29+F30</f>
        <v>5540.7960000000003</v>
      </c>
      <c r="G28" s="56">
        <f>H28+I28</f>
        <v>768440.83000000007</v>
      </c>
      <c r="H28" s="56">
        <v>765905.55</v>
      </c>
      <c r="I28" s="56">
        <v>2535.2800000000002</v>
      </c>
      <c r="J28" s="56">
        <f>K28+L28</f>
        <v>765875.01</v>
      </c>
      <c r="K28" s="56">
        <v>763538.88</v>
      </c>
      <c r="L28" s="56">
        <v>2336.13</v>
      </c>
      <c r="M28" s="41">
        <f t="shared" si="3"/>
        <v>0.74412547979757759</v>
      </c>
    </row>
    <row r="29" spans="1:15" s="61" customFormat="1" ht="33.75" customHeight="1" x14ac:dyDescent="0.2">
      <c r="A29" s="44">
        <v>16</v>
      </c>
      <c r="B29" s="48" t="s">
        <v>25</v>
      </c>
      <c r="C29" s="45" t="s">
        <v>33</v>
      </c>
      <c r="D29" s="46">
        <f t="shared" si="4"/>
        <v>978978.10600000003</v>
      </c>
      <c r="E29" s="46">
        <v>974783.91</v>
      </c>
      <c r="F29" s="46">
        <v>4194.1959999999999</v>
      </c>
      <c r="G29" s="46">
        <v>744357.95</v>
      </c>
      <c r="H29" s="46">
        <v>742356.81</v>
      </c>
      <c r="I29" s="46">
        <v>2001.14</v>
      </c>
      <c r="J29" s="56">
        <f>K29+L29</f>
        <v>743736.03999999992</v>
      </c>
      <c r="K29" s="46">
        <v>741836.85</v>
      </c>
      <c r="L29" s="46">
        <v>1899.19</v>
      </c>
      <c r="M29" s="41">
        <f t="shared" si="3"/>
        <v>0.75970650971841025</v>
      </c>
    </row>
    <row r="30" spans="1:15" s="61" customFormat="1" ht="25.5" customHeight="1" x14ac:dyDescent="0.2">
      <c r="A30" s="44">
        <v>17</v>
      </c>
      <c r="B30" s="48" t="s">
        <v>26</v>
      </c>
      <c r="C30" s="45" t="s">
        <v>33</v>
      </c>
      <c r="D30" s="46">
        <v>50250</v>
      </c>
      <c r="E30" s="46">
        <v>48903.6</v>
      </c>
      <c r="F30" s="46">
        <v>1346.6</v>
      </c>
      <c r="G30" s="46">
        <f>H30+I30</f>
        <v>24082.880000000001</v>
      </c>
      <c r="H30" s="46">
        <v>23548.74</v>
      </c>
      <c r="I30" s="46">
        <v>534.14</v>
      </c>
      <c r="J30" s="56">
        <f>K30+L30</f>
        <v>22138.98</v>
      </c>
      <c r="K30" s="46">
        <v>21702.03</v>
      </c>
      <c r="L30" s="46">
        <v>436.95</v>
      </c>
      <c r="M30" s="41">
        <f t="shared" si="3"/>
        <v>0.44057671641791046</v>
      </c>
    </row>
    <row r="31" spans="1:15" s="30" customFormat="1" ht="29.25" customHeight="1" x14ac:dyDescent="0.2">
      <c r="A31" s="44"/>
      <c r="B31" s="44" t="s">
        <v>51</v>
      </c>
      <c r="C31" s="45"/>
      <c r="D31" s="46">
        <f>E31+F31</f>
        <v>1936862.37</v>
      </c>
      <c r="E31" s="46">
        <f>E32</f>
        <v>1887907.8</v>
      </c>
      <c r="F31" s="46">
        <f>F32</f>
        <v>48954.57</v>
      </c>
      <c r="G31" s="46">
        <f>H31+I31</f>
        <v>1009248.7799999999</v>
      </c>
      <c r="H31" s="46">
        <f>H32</f>
        <v>980042.95</v>
      </c>
      <c r="I31" s="46">
        <f>I32</f>
        <v>29205.83</v>
      </c>
      <c r="J31" s="46">
        <f>J32</f>
        <v>1009248.7799999999</v>
      </c>
      <c r="K31" s="46">
        <f>K32</f>
        <v>980042.95</v>
      </c>
      <c r="L31" s="46">
        <f>L32</f>
        <v>29205.83</v>
      </c>
      <c r="M31" s="41">
        <f t="shared" si="3"/>
        <v>0.52107408127300225</v>
      </c>
    </row>
    <row r="32" spans="1:15" s="30" customFormat="1" ht="57.75" customHeight="1" x14ac:dyDescent="0.2">
      <c r="A32" s="44">
        <v>18</v>
      </c>
      <c r="B32" s="48" t="s">
        <v>43</v>
      </c>
      <c r="C32" s="45" t="s">
        <v>33</v>
      </c>
      <c r="D32" s="46">
        <f>E32+F32</f>
        <v>1936862.37</v>
      </c>
      <c r="E32" s="46">
        <v>1887907.8</v>
      </c>
      <c r="F32" s="46">
        <v>48954.57</v>
      </c>
      <c r="G32" s="46">
        <f t="shared" ref="G32" si="21">H32+I32</f>
        <v>1009248.7799999999</v>
      </c>
      <c r="H32" s="46">
        <v>980042.95</v>
      </c>
      <c r="I32" s="46">
        <v>29205.83</v>
      </c>
      <c r="J32" s="46">
        <f t="shared" ref="J32" si="22">K32+L32</f>
        <v>1009248.7799999999</v>
      </c>
      <c r="K32" s="46">
        <v>980042.95</v>
      </c>
      <c r="L32" s="46">
        <v>29205.83</v>
      </c>
      <c r="M32" s="41">
        <f t="shared" si="3"/>
        <v>0.52107408127300225</v>
      </c>
    </row>
    <row r="33" spans="1:13" s="29" customFormat="1" ht="36" customHeight="1" x14ac:dyDescent="0.2">
      <c r="A33" s="48"/>
      <c r="B33" s="44" t="s">
        <v>34</v>
      </c>
      <c r="C33" s="44"/>
      <c r="D33" s="67">
        <f>E33+F33</f>
        <v>1036796.209</v>
      </c>
      <c r="E33" s="67">
        <f>E34+E35+E36+E37+E38+E39</f>
        <v>1007836.2000000001</v>
      </c>
      <c r="F33" s="67">
        <f t="shared" ref="F33:L33" si="23">F34+F35+F36+F37+F38+F39</f>
        <v>28960.009000000002</v>
      </c>
      <c r="G33" s="67">
        <f t="shared" si="23"/>
        <v>567119.32000000007</v>
      </c>
      <c r="H33" s="67">
        <f>H34+H35+H36+H37+H38+H39</f>
        <v>554179.74</v>
      </c>
      <c r="I33" s="67">
        <f t="shared" si="23"/>
        <v>12939.58</v>
      </c>
      <c r="J33" s="67">
        <f t="shared" si="23"/>
        <v>567119.32000000007</v>
      </c>
      <c r="K33" s="67">
        <f t="shared" si="23"/>
        <v>554179.74</v>
      </c>
      <c r="L33" s="67">
        <f t="shared" si="23"/>
        <v>12939.58</v>
      </c>
      <c r="M33" s="41">
        <f t="shared" si="3"/>
        <v>0.54699208492186924</v>
      </c>
    </row>
    <row r="34" spans="1:13" s="30" customFormat="1" ht="33.75" customHeight="1" x14ac:dyDescent="0.2">
      <c r="A34" s="44">
        <v>19</v>
      </c>
      <c r="B34" s="48" t="s">
        <v>35</v>
      </c>
      <c r="C34" s="44" t="s">
        <v>42</v>
      </c>
      <c r="D34" s="46">
        <f t="shared" si="4"/>
        <v>49465.1</v>
      </c>
      <c r="E34" s="46">
        <v>49465.1</v>
      </c>
      <c r="F34" s="46">
        <v>0</v>
      </c>
      <c r="G34" s="46">
        <f t="shared" ref="G34:G41" si="24">H34+I34</f>
        <v>35493.26</v>
      </c>
      <c r="H34" s="46">
        <v>35493.26</v>
      </c>
      <c r="I34" s="46">
        <v>0</v>
      </c>
      <c r="J34" s="46">
        <f t="shared" ref="J34:J39" si="25">K34+L34</f>
        <v>35493.26</v>
      </c>
      <c r="K34" s="46">
        <v>35493.26</v>
      </c>
      <c r="L34" s="46">
        <v>0</v>
      </c>
      <c r="M34" s="41">
        <f t="shared" si="3"/>
        <v>0.71754145852328211</v>
      </c>
    </row>
    <row r="35" spans="1:13" s="30" customFormat="1" ht="39.75" customHeight="1" x14ac:dyDescent="0.2">
      <c r="A35" s="44">
        <v>20</v>
      </c>
      <c r="B35" s="48" t="s">
        <v>36</v>
      </c>
      <c r="C35" s="44" t="s">
        <v>42</v>
      </c>
      <c r="D35" s="46">
        <f t="shared" si="4"/>
        <v>120825.1</v>
      </c>
      <c r="E35" s="46">
        <v>120825.1</v>
      </c>
      <c r="F35" s="46">
        <v>0</v>
      </c>
      <c r="G35" s="46">
        <f>H35+I35</f>
        <v>120825.1</v>
      </c>
      <c r="H35" s="46">
        <v>120825.1</v>
      </c>
      <c r="I35" s="46">
        <v>0</v>
      </c>
      <c r="J35" s="46">
        <f t="shared" si="25"/>
        <v>120825.1</v>
      </c>
      <c r="K35" s="46">
        <v>120825.1</v>
      </c>
      <c r="L35" s="46">
        <v>0</v>
      </c>
      <c r="M35" s="41">
        <f t="shared" si="3"/>
        <v>1</v>
      </c>
    </row>
    <row r="36" spans="1:13" s="30" customFormat="1" ht="33.75" customHeight="1" x14ac:dyDescent="0.2">
      <c r="A36" s="44">
        <v>21</v>
      </c>
      <c r="B36" s="48" t="s">
        <v>37</v>
      </c>
      <c r="C36" s="44" t="s">
        <v>42</v>
      </c>
      <c r="D36" s="46">
        <f t="shared" si="4"/>
        <v>172543.2</v>
      </c>
      <c r="E36" s="46">
        <v>172543.2</v>
      </c>
      <c r="F36" s="46">
        <v>0</v>
      </c>
      <c r="G36" s="46">
        <f t="shared" si="24"/>
        <v>80846.83</v>
      </c>
      <c r="H36" s="46">
        <v>80846.83</v>
      </c>
      <c r="I36" s="46">
        <v>0</v>
      </c>
      <c r="J36" s="46">
        <f>K36+L36</f>
        <v>80846.83</v>
      </c>
      <c r="K36" s="46">
        <v>80846.83</v>
      </c>
      <c r="L36" s="46">
        <v>0</v>
      </c>
      <c r="M36" s="41">
        <f t="shared" si="3"/>
        <v>0.46855993165769499</v>
      </c>
    </row>
    <row r="37" spans="1:13" s="30" customFormat="1" ht="65.25" customHeight="1" x14ac:dyDescent="0.2">
      <c r="A37" s="44">
        <v>22</v>
      </c>
      <c r="B37" s="48" t="s">
        <v>38</v>
      </c>
      <c r="C37" s="45" t="s">
        <v>42</v>
      </c>
      <c r="D37" s="46">
        <f t="shared" si="4"/>
        <v>550545.79200000002</v>
      </c>
      <c r="E37" s="46">
        <v>523018.5</v>
      </c>
      <c r="F37" s="46">
        <v>27527.292000000001</v>
      </c>
      <c r="G37" s="46">
        <f t="shared" si="24"/>
        <v>244537.11</v>
      </c>
      <c r="H37" s="46">
        <v>232310.25</v>
      </c>
      <c r="I37" s="46">
        <v>12226.86</v>
      </c>
      <c r="J37" s="46">
        <f t="shared" si="25"/>
        <v>244537.11</v>
      </c>
      <c r="K37" s="46">
        <v>232310.25</v>
      </c>
      <c r="L37" s="46">
        <v>12226.86</v>
      </c>
      <c r="M37" s="41">
        <f t="shared" si="3"/>
        <v>0.44417215344005384</v>
      </c>
    </row>
    <row r="38" spans="1:13" s="30" customFormat="1" ht="63.75" customHeight="1" x14ac:dyDescent="0.2">
      <c r="A38" s="44">
        <v>23</v>
      </c>
      <c r="B38" s="48" t="s">
        <v>39</v>
      </c>
      <c r="C38" s="45" t="s">
        <v>42</v>
      </c>
      <c r="D38" s="46">
        <f t="shared" si="4"/>
        <v>143271.717</v>
      </c>
      <c r="E38" s="46">
        <v>141839</v>
      </c>
      <c r="F38" s="46">
        <v>1432.7170000000001</v>
      </c>
      <c r="G38" s="46">
        <f t="shared" si="24"/>
        <v>85271.72</v>
      </c>
      <c r="H38" s="46">
        <v>84559</v>
      </c>
      <c r="I38" s="46">
        <v>712.72</v>
      </c>
      <c r="J38" s="46">
        <f t="shared" si="25"/>
        <v>85271.72</v>
      </c>
      <c r="K38" s="46">
        <v>84559</v>
      </c>
      <c r="L38" s="46">
        <v>712.72</v>
      </c>
      <c r="M38" s="41">
        <f t="shared" si="3"/>
        <v>0.59517483133115523</v>
      </c>
    </row>
    <row r="39" spans="1:13" s="30" customFormat="1" ht="71.25" customHeight="1" x14ac:dyDescent="0.2">
      <c r="A39" s="44">
        <v>24</v>
      </c>
      <c r="B39" s="48" t="s">
        <v>66</v>
      </c>
      <c r="C39" s="45" t="s">
        <v>33</v>
      </c>
      <c r="D39" s="46">
        <f t="shared" si="4"/>
        <v>145.30000000000001</v>
      </c>
      <c r="E39" s="46">
        <v>145.30000000000001</v>
      </c>
      <c r="F39" s="46">
        <v>0</v>
      </c>
      <c r="G39" s="46">
        <f>H39+I39</f>
        <v>145.30000000000001</v>
      </c>
      <c r="H39" s="46">
        <v>145.30000000000001</v>
      </c>
      <c r="I39" s="46">
        <v>0</v>
      </c>
      <c r="J39" s="46">
        <f t="shared" si="25"/>
        <v>145.30000000000001</v>
      </c>
      <c r="K39" s="46">
        <v>145.30000000000001</v>
      </c>
      <c r="L39" s="46">
        <v>0</v>
      </c>
      <c r="M39" s="41">
        <f t="shared" si="3"/>
        <v>1</v>
      </c>
    </row>
    <row r="40" spans="1:13" s="29" customFormat="1" ht="35.25" customHeight="1" x14ac:dyDescent="0.2">
      <c r="A40" s="48"/>
      <c r="B40" s="44" t="s">
        <v>40</v>
      </c>
      <c r="C40" s="44"/>
      <c r="D40" s="67">
        <f>E40+F40</f>
        <v>250268.43299999999</v>
      </c>
      <c r="E40" s="67">
        <f>E41</f>
        <v>233853.5</v>
      </c>
      <c r="F40" s="67">
        <f t="shared" ref="F40:L40" si="26">F41</f>
        <v>16414.933000000001</v>
      </c>
      <c r="G40" s="67">
        <f t="shared" si="24"/>
        <v>181425.6</v>
      </c>
      <c r="H40" s="67">
        <f t="shared" si="26"/>
        <v>170463.14</v>
      </c>
      <c r="I40" s="67">
        <f t="shared" si="26"/>
        <v>10962.46</v>
      </c>
      <c r="J40" s="67">
        <f>K40+L40</f>
        <v>159609.32</v>
      </c>
      <c r="K40" s="67">
        <f t="shared" si="26"/>
        <v>152944.47</v>
      </c>
      <c r="L40" s="67">
        <f t="shared" si="26"/>
        <v>6664.85</v>
      </c>
      <c r="M40" s="41">
        <f t="shared" si="3"/>
        <v>0.63775250472759393</v>
      </c>
    </row>
    <row r="41" spans="1:13" s="30" customFormat="1" ht="27.75" customHeight="1" x14ac:dyDescent="0.2">
      <c r="A41" s="44">
        <v>25</v>
      </c>
      <c r="B41" s="1" t="s">
        <v>56</v>
      </c>
      <c r="C41" s="45" t="s">
        <v>33</v>
      </c>
      <c r="D41" s="46">
        <f t="shared" si="4"/>
        <v>250268.43299999999</v>
      </c>
      <c r="E41" s="46">
        <v>233853.5</v>
      </c>
      <c r="F41" s="46">
        <v>16414.933000000001</v>
      </c>
      <c r="G41" s="46">
        <f t="shared" si="24"/>
        <v>181425.6</v>
      </c>
      <c r="H41" s="46">
        <v>170463.14</v>
      </c>
      <c r="I41" s="46">
        <v>10962.46</v>
      </c>
      <c r="J41" s="46">
        <f>K41+L41</f>
        <v>159609.32</v>
      </c>
      <c r="K41" s="46">
        <v>152944.47</v>
      </c>
      <c r="L41" s="46">
        <v>6664.85</v>
      </c>
      <c r="M41" s="41">
        <f t="shared" si="3"/>
        <v>0.63775250472759393</v>
      </c>
    </row>
    <row r="42" spans="1:13" s="29" customFormat="1" ht="39" customHeight="1" x14ac:dyDescent="0.2">
      <c r="A42" s="48"/>
      <c r="B42" s="44" t="s">
        <v>41</v>
      </c>
      <c r="C42" s="44"/>
      <c r="D42" s="67">
        <f>E42+F42</f>
        <v>6057548.9360000007</v>
      </c>
      <c r="E42" s="67">
        <f>E43+E44+E45</f>
        <v>5983165.9000000004</v>
      </c>
      <c r="F42" s="67">
        <f t="shared" ref="F42:L42" si="27">F43+F44+F45</f>
        <v>74383.035999999993</v>
      </c>
      <c r="G42" s="67">
        <f t="shared" si="27"/>
        <v>4390515.6129999999</v>
      </c>
      <c r="H42" s="67">
        <f t="shared" si="27"/>
        <v>4343490.4248700002</v>
      </c>
      <c r="I42" s="67">
        <f t="shared" si="27"/>
        <v>47025.188130000082</v>
      </c>
      <c r="J42" s="67">
        <f t="shared" si="27"/>
        <v>4286788.7699999996</v>
      </c>
      <c r="K42" s="67">
        <f t="shared" si="27"/>
        <v>4240800.8503</v>
      </c>
      <c r="L42" s="67">
        <f t="shared" si="27"/>
        <v>45987.919699999911</v>
      </c>
      <c r="M42" s="41">
        <f t="shared" si="3"/>
        <v>0.70767711747628204</v>
      </c>
    </row>
    <row r="43" spans="1:13" s="30" customFormat="1" ht="29.25" customHeight="1" x14ac:dyDescent="0.2">
      <c r="A43" s="44">
        <v>26</v>
      </c>
      <c r="B43" s="2" t="s">
        <v>59</v>
      </c>
      <c r="C43" s="56" t="s">
        <v>60</v>
      </c>
      <c r="D43" s="46">
        <f t="shared" si="4"/>
        <v>5272622.7340000002</v>
      </c>
      <c r="E43" s="46">
        <v>5209209</v>
      </c>
      <c r="F43" s="46">
        <v>63413.733999999997</v>
      </c>
      <c r="G43" s="46">
        <f>G51</f>
        <v>4014962.8130000001</v>
      </c>
      <c r="H43" s="46">
        <f>G43*99/100</f>
        <v>3974813.18487</v>
      </c>
      <c r="I43" s="46">
        <f>G43-H43</f>
        <v>40149.628130000085</v>
      </c>
      <c r="J43" s="46">
        <f>J51</f>
        <v>3911235.9699999997</v>
      </c>
      <c r="K43" s="46">
        <f>J43*99/100</f>
        <v>3872123.6102999998</v>
      </c>
      <c r="L43" s="46">
        <f>J43-K43</f>
        <v>39112.359699999914</v>
      </c>
      <c r="M43" s="41">
        <f t="shared" si="3"/>
        <v>0.7418008394150355</v>
      </c>
    </row>
    <row r="44" spans="1:13" s="30" customFormat="1" ht="29.25" customHeight="1" x14ac:dyDescent="0.2">
      <c r="A44" s="44">
        <v>27</v>
      </c>
      <c r="B44" s="2" t="s">
        <v>58</v>
      </c>
      <c r="C44" s="56" t="s">
        <v>60</v>
      </c>
      <c r="D44" s="46">
        <f t="shared" si="4"/>
        <v>577726.30200000003</v>
      </c>
      <c r="E44" s="46">
        <v>568829</v>
      </c>
      <c r="F44" s="46">
        <v>8897.3019999999997</v>
      </c>
      <c r="G44" s="46">
        <f>H44+I44</f>
        <v>375552.8</v>
      </c>
      <c r="H44" s="46">
        <v>368677.24</v>
      </c>
      <c r="I44" s="46">
        <v>6875.56</v>
      </c>
      <c r="J44" s="46">
        <f t="shared" ref="J44" si="28">K44+L44</f>
        <v>375552.8</v>
      </c>
      <c r="K44" s="46">
        <v>368677.24</v>
      </c>
      <c r="L44" s="46">
        <v>6875.56</v>
      </c>
      <c r="M44" s="41">
        <f t="shared" si="3"/>
        <v>0.65005314575412909</v>
      </c>
    </row>
    <row r="45" spans="1:13" s="30" customFormat="1" ht="29.25" customHeight="1" x14ac:dyDescent="0.2">
      <c r="A45" s="44">
        <v>28</v>
      </c>
      <c r="B45" s="2" t="s">
        <v>57</v>
      </c>
      <c r="C45" s="56" t="s">
        <v>60</v>
      </c>
      <c r="D45" s="46">
        <f t="shared" si="4"/>
        <v>207199.9</v>
      </c>
      <c r="E45" s="46">
        <v>205127.9</v>
      </c>
      <c r="F45" s="46">
        <v>2072</v>
      </c>
      <c r="G45" s="46">
        <f>H45+I45</f>
        <v>0</v>
      </c>
      <c r="H45" s="46">
        <v>0</v>
      </c>
      <c r="I45" s="46">
        <v>0</v>
      </c>
      <c r="J45" s="46">
        <f>K45+L45</f>
        <v>0</v>
      </c>
      <c r="K45" s="46">
        <v>0</v>
      </c>
      <c r="L45" s="46">
        <v>0</v>
      </c>
      <c r="M45" s="41">
        <f t="shared" si="3"/>
        <v>0</v>
      </c>
    </row>
    <row r="46" spans="1:13" ht="32.25" customHeight="1" x14ac:dyDescent="0.2">
      <c r="A46" s="154" t="s">
        <v>0</v>
      </c>
      <c r="B46" s="154"/>
      <c r="C46" s="60"/>
      <c r="D46" s="57">
        <f t="shared" ref="D46:L46" si="29">D6+D8+D11+D13+D16+D19+D24+D28+D31+D33+D40+D42</f>
        <v>14235636.481000001</v>
      </c>
      <c r="E46" s="57">
        <f t="shared" si="29"/>
        <v>13721454.710000001</v>
      </c>
      <c r="F46" s="57">
        <f t="shared" si="29"/>
        <v>514181.76699999999</v>
      </c>
      <c r="G46" s="57">
        <f t="shared" si="29"/>
        <v>10081388.5932</v>
      </c>
      <c r="H46" s="57">
        <f t="shared" si="29"/>
        <v>9665339.3058600016</v>
      </c>
      <c r="I46" s="57">
        <f t="shared" si="29"/>
        <v>416049.28734000016</v>
      </c>
      <c r="J46" s="57">
        <f t="shared" si="29"/>
        <v>9847846.6979999989</v>
      </c>
      <c r="K46" s="57">
        <f t="shared" si="29"/>
        <v>9470627.3662999999</v>
      </c>
      <c r="L46" s="57">
        <f t="shared" si="29"/>
        <v>377219.33169999992</v>
      </c>
      <c r="M46" s="24">
        <f>J46/D46</f>
        <v>0.69177424635306672</v>
      </c>
    </row>
    <row r="47" spans="1:13" x14ac:dyDescent="0.2">
      <c r="D47" s="58"/>
      <c r="E47" s="58"/>
      <c r="F47" s="58"/>
      <c r="G47" s="58"/>
      <c r="H47" s="58"/>
      <c r="I47" s="58"/>
    </row>
    <row r="48" spans="1:13" x14ac:dyDescent="0.2">
      <c r="B48" s="61"/>
      <c r="C48" s="62"/>
      <c r="D48" s="63"/>
      <c r="E48" s="63"/>
      <c r="F48" s="63"/>
      <c r="G48" s="61"/>
      <c r="H48" s="63"/>
      <c r="I48" s="63"/>
      <c r="J48" s="63"/>
      <c r="K48" s="63"/>
      <c r="L48" s="63"/>
      <c r="M48" s="64"/>
    </row>
    <row r="49" spans="2:13" ht="15" hidden="1" customHeight="1" x14ac:dyDescent="0.2">
      <c r="B49" s="61"/>
      <c r="C49" s="62"/>
      <c r="D49" s="62"/>
      <c r="E49" s="61"/>
      <c r="F49" s="61"/>
      <c r="G49" s="61"/>
      <c r="H49" s="61"/>
      <c r="I49" s="61"/>
      <c r="J49" s="61"/>
      <c r="K49" s="61"/>
      <c r="L49" s="61"/>
      <c r="M49" s="64"/>
    </row>
    <row r="50" spans="2:13" ht="15" hidden="1" customHeight="1" x14ac:dyDescent="0.2">
      <c r="B50" s="61"/>
      <c r="C50" s="62"/>
      <c r="D50" s="167" t="s">
        <v>62</v>
      </c>
      <c r="E50" s="167"/>
      <c r="F50" s="167"/>
      <c r="G50" s="65">
        <v>4390515.6129999999</v>
      </c>
      <c r="H50" s="65"/>
      <c r="I50" s="66" t="s">
        <v>61</v>
      </c>
      <c r="J50" s="65">
        <v>4286788.7699999996</v>
      </c>
      <c r="K50" s="61"/>
      <c r="L50" s="61"/>
      <c r="M50" s="64"/>
    </row>
    <row r="51" spans="2:13" ht="17.25" hidden="1" customHeight="1" x14ac:dyDescent="0.2">
      <c r="B51" s="61"/>
      <c r="C51" s="62"/>
      <c r="D51" s="62"/>
      <c r="E51" s="61"/>
      <c r="F51" s="61"/>
      <c r="G51" s="65">
        <f>G50-G44</f>
        <v>4014962.8130000001</v>
      </c>
      <c r="H51" s="65"/>
      <c r="I51" s="65"/>
      <c r="J51" s="65">
        <f>J50-J44</f>
        <v>3911235.9699999997</v>
      </c>
      <c r="K51" s="61"/>
      <c r="L51" s="61"/>
      <c r="M51" s="64"/>
    </row>
    <row r="52" spans="2:13" x14ac:dyDescent="0.2">
      <c r="B52" s="61"/>
      <c r="C52" s="62"/>
      <c r="D52" s="62"/>
      <c r="E52" s="61"/>
      <c r="F52" s="61"/>
      <c r="G52" s="61"/>
      <c r="H52" s="61"/>
      <c r="I52" s="61"/>
      <c r="J52" s="61"/>
      <c r="K52" s="61"/>
      <c r="L52" s="61"/>
      <c r="M52" s="64"/>
    </row>
    <row r="53" spans="2:13" x14ac:dyDescent="0.2">
      <c r="B53" s="61"/>
      <c r="C53" s="62"/>
      <c r="D53" s="62"/>
      <c r="E53" s="61"/>
      <c r="F53" s="61"/>
      <c r="G53" s="61"/>
      <c r="H53" s="61"/>
      <c r="I53" s="61"/>
      <c r="J53" s="61"/>
      <c r="K53" s="61"/>
      <c r="L53" s="61"/>
      <c r="M53" s="64"/>
    </row>
    <row r="54" spans="2:13" x14ac:dyDescent="0.2">
      <c r="B54" s="61"/>
      <c r="C54" s="62"/>
      <c r="D54" s="62"/>
      <c r="E54" s="61"/>
      <c r="F54" s="61"/>
      <c r="G54" s="61"/>
      <c r="H54" s="61"/>
      <c r="I54" s="61"/>
      <c r="J54" s="61"/>
      <c r="K54" s="61"/>
      <c r="L54" s="61"/>
      <c r="M54" s="64"/>
    </row>
    <row r="55" spans="2:13" x14ac:dyDescent="0.2">
      <c r="B55" s="61"/>
      <c r="C55" s="62"/>
      <c r="D55" s="62"/>
      <c r="E55" s="61"/>
      <c r="F55" s="61"/>
      <c r="G55" s="61"/>
      <c r="H55" s="61"/>
      <c r="I55" s="61"/>
      <c r="J55" s="61"/>
      <c r="K55" s="61"/>
      <c r="L55" s="61"/>
      <c r="M55" s="64"/>
    </row>
    <row r="56" spans="2:13" x14ac:dyDescent="0.2">
      <c r="B56" s="61"/>
      <c r="C56" s="62"/>
      <c r="D56" s="62"/>
      <c r="E56" s="61"/>
      <c r="F56" s="61"/>
      <c r="G56" s="61"/>
      <c r="H56" s="61"/>
      <c r="I56" s="61"/>
      <c r="J56" s="61"/>
      <c r="K56" s="61"/>
      <c r="L56" s="61"/>
      <c r="M56" s="64"/>
    </row>
    <row r="57" spans="2:13" x14ac:dyDescent="0.2">
      <c r="B57" s="61"/>
      <c r="C57" s="62"/>
      <c r="D57" s="62"/>
      <c r="E57" s="61"/>
      <c r="F57" s="61"/>
      <c r="G57" s="61"/>
      <c r="H57" s="61"/>
      <c r="I57" s="61"/>
      <c r="J57" s="61"/>
      <c r="K57" s="61"/>
      <c r="L57" s="61"/>
      <c r="M57" s="64"/>
    </row>
    <row r="58" spans="2:13" x14ac:dyDescent="0.2">
      <c r="B58" s="61"/>
      <c r="C58" s="62"/>
      <c r="D58" s="62"/>
      <c r="E58" s="61"/>
      <c r="F58" s="61"/>
      <c r="G58" s="61"/>
      <c r="H58" s="61"/>
      <c r="I58" s="61"/>
      <c r="J58" s="61"/>
      <c r="K58" s="61"/>
      <c r="L58" s="61"/>
      <c r="M58" s="64"/>
    </row>
  </sheetData>
  <mergeCells count="13">
    <mergeCell ref="J4:L4"/>
    <mergeCell ref="A46:B46"/>
    <mergeCell ref="D50:F50"/>
    <mergeCell ref="A1:M1"/>
    <mergeCell ref="A2:M2"/>
    <mergeCell ref="A3:A5"/>
    <mergeCell ref="B3:B5"/>
    <mergeCell ref="C3:C5"/>
    <mergeCell ref="D3:F3"/>
    <mergeCell ref="G3:L3"/>
    <mergeCell ref="M3:M5"/>
    <mergeCell ref="D4:F4"/>
    <mergeCell ref="G4:I4"/>
  </mergeCells>
  <pageMargins left="0.19685039370078741" right="0" top="0.19685039370078741" bottom="0.19685039370078741" header="0.31496062992125984" footer="0.31496062992125984"/>
  <pageSetup paperSize="9" scale="69" fitToHeight="4" orientation="landscape" r:id="rId1"/>
  <rowBreaks count="2" manualBreakCount="2">
    <brk id="17" max="13" man="1"/>
    <brk id="3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view="pageBreakPreview" zoomScale="90" zoomScaleNormal="100" zoomScaleSheetLayoutView="90" workbookViewId="0">
      <pane ySplit="5" topLeftCell="A39" activePane="bottomLeft" state="frozen"/>
      <selection activeCell="A2" sqref="A2"/>
      <selection pane="bottomLeft" activeCell="I16" sqref="I16"/>
    </sheetView>
  </sheetViews>
  <sheetFormatPr defaultRowHeight="15" x14ac:dyDescent="0.2"/>
  <cols>
    <col min="1" max="1" width="4.5703125" style="31" customWidth="1"/>
    <col min="2" max="2" width="37.28515625" style="31" customWidth="1"/>
    <col min="3" max="3" width="23.140625" style="78" customWidth="1"/>
    <col min="4" max="4" width="14.5703125" style="78" customWidth="1"/>
    <col min="5" max="12" width="14.5703125" style="31" customWidth="1"/>
    <col min="13" max="13" width="12.85546875" style="80" customWidth="1"/>
    <col min="14" max="14" width="11.42578125" style="31" customWidth="1"/>
    <col min="15" max="15" width="23.28515625" style="31" customWidth="1"/>
    <col min="16" max="19" width="11.42578125" style="31" customWidth="1"/>
    <col min="20" max="30" width="6.85546875" style="31" customWidth="1"/>
    <col min="31" max="16384" width="9.140625" style="31"/>
  </cols>
  <sheetData>
    <row r="1" spans="1:13" ht="45.75" customHeight="1" x14ac:dyDescent="0.2">
      <c r="A1" s="163" t="s">
        <v>44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 customHeight="1" x14ac:dyDescent="0.2">
      <c r="A2" s="164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8" customHeight="1" x14ac:dyDescent="0.2">
      <c r="A3" s="166" t="s">
        <v>46</v>
      </c>
      <c r="B3" s="162" t="s">
        <v>15</v>
      </c>
      <c r="C3" s="162" t="s">
        <v>27</v>
      </c>
      <c r="D3" s="169" t="s">
        <v>52</v>
      </c>
      <c r="E3" s="170"/>
      <c r="F3" s="170"/>
      <c r="G3" s="171" t="s">
        <v>68</v>
      </c>
      <c r="H3" s="171"/>
      <c r="I3" s="171"/>
      <c r="J3" s="171"/>
      <c r="K3" s="171"/>
      <c r="L3" s="171"/>
      <c r="M3" s="153" t="s">
        <v>55</v>
      </c>
    </row>
    <row r="4" spans="1:13" ht="86.25" customHeight="1" x14ac:dyDescent="0.2">
      <c r="A4" s="166"/>
      <c r="B4" s="162"/>
      <c r="C4" s="162"/>
      <c r="D4" s="157" t="s">
        <v>48</v>
      </c>
      <c r="E4" s="158"/>
      <c r="F4" s="158"/>
      <c r="G4" s="162" t="s">
        <v>45</v>
      </c>
      <c r="H4" s="162"/>
      <c r="I4" s="162"/>
      <c r="J4" s="162" t="s">
        <v>47</v>
      </c>
      <c r="K4" s="162"/>
      <c r="L4" s="162"/>
      <c r="M4" s="153"/>
    </row>
    <row r="5" spans="1:13" ht="33.75" customHeight="1" x14ac:dyDescent="0.2">
      <c r="A5" s="166"/>
      <c r="B5" s="162"/>
      <c r="C5" s="162"/>
      <c r="D5" s="47" t="s">
        <v>49</v>
      </c>
      <c r="E5" s="47" t="s">
        <v>1</v>
      </c>
      <c r="F5" s="47" t="s">
        <v>2</v>
      </c>
      <c r="G5" s="47" t="s">
        <v>49</v>
      </c>
      <c r="H5" s="47" t="s">
        <v>1</v>
      </c>
      <c r="I5" s="47" t="s">
        <v>2</v>
      </c>
      <c r="J5" s="47" t="s">
        <v>49</v>
      </c>
      <c r="K5" s="47" t="s">
        <v>1</v>
      </c>
      <c r="L5" s="47" t="s">
        <v>2</v>
      </c>
      <c r="M5" s="153"/>
    </row>
    <row r="6" spans="1:13" ht="39.75" customHeight="1" x14ac:dyDescent="0.2">
      <c r="A6" s="51"/>
      <c r="B6" s="50" t="s">
        <v>4</v>
      </c>
      <c r="C6" s="50"/>
      <c r="D6" s="70">
        <f>E6+F6</f>
        <v>126573.94</v>
      </c>
      <c r="E6" s="70">
        <f>E7</f>
        <v>125308.2</v>
      </c>
      <c r="F6" s="70">
        <f t="shared" ref="F6:L6" si="0">F7</f>
        <v>1265.74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1">
        <f>J6/D6</f>
        <v>0</v>
      </c>
    </row>
    <row r="7" spans="1:13" ht="78" customHeight="1" x14ac:dyDescent="0.2">
      <c r="A7" s="50">
        <v>1</v>
      </c>
      <c r="B7" s="53" t="s">
        <v>20</v>
      </c>
      <c r="C7" s="52" t="s">
        <v>28</v>
      </c>
      <c r="D7" s="40">
        <f>E7+F7</f>
        <v>126573.94</v>
      </c>
      <c r="E7" s="40">
        <v>125308.2</v>
      </c>
      <c r="F7" s="40">
        <v>1265.74</v>
      </c>
      <c r="G7" s="40">
        <f t="shared" ref="G7" si="1">H7+I7</f>
        <v>0</v>
      </c>
      <c r="H7" s="40">
        <v>0</v>
      </c>
      <c r="I7" s="40">
        <v>0</v>
      </c>
      <c r="J7" s="40">
        <f t="shared" ref="J7" si="2">K7+L7</f>
        <v>0</v>
      </c>
      <c r="K7" s="40">
        <v>0</v>
      </c>
      <c r="L7" s="40">
        <v>0</v>
      </c>
      <c r="M7" s="71">
        <f t="shared" ref="M7:M45" si="3">J7/D7</f>
        <v>0</v>
      </c>
    </row>
    <row r="8" spans="1:13" ht="50.25" customHeight="1" x14ac:dyDescent="0.2">
      <c r="A8" s="51"/>
      <c r="B8" s="50" t="s">
        <v>3</v>
      </c>
      <c r="C8" s="50"/>
      <c r="D8" s="70">
        <f t="shared" ref="D8:D45" si="4">E8+F8</f>
        <v>549363.68000000005</v>
      </c>
      <c r="E8" s="70">
        <f>E9+E10</f>
        <v>524005.60000000003</v>
      </c>
      <c r="F8" s="70">
        <f t="shared" ref="F8:L8" si="5">F9+F10</f>
        <v>25358.080000000002</v>
      </c>
      <c r="G8" s="70">
        <f t="shared" si="5"/>
        <v>459202.07999999996</v>
      </c>
      <c r="H8" s="70">
        <f t="shared" si="5"/>
        <v>438291.70999999996</v>
      </c>
      <c r="I8" s="70">
        <f t="shared" si="5"/>
        <v>20910.37</v>
      </c>
      <c r="J8" s="70">
        <f t="shared" si="5"/>
        <v>442599.77</v>
      </c>
      <c r="K8" s="70">
        <f t="shared" si="5"/>
        <v>421689.78</v>
      </c>
      <c r="L8" s="70">
        <f t="shared" si="5"/>
        <v>20909.990000000002</v>
      </c>
      <c r="M8" s="71">
        <f t="shared" si="3"/>
        <v>0.80565895801484355</v>
      </c>
    </row>
    <row r="9" spans="1:13" ht="84" customHeight="1" x14ac:dyDescent="0.2">
      <c r="A9" s="50">
        <v>2</v>
      </c>
      <c r="B9" s="51" t="s">
        <v>11</v>
      </c>
      <c r="C9" s="52" t="s">
        <v>29</v>
      </c>
      <c r="D9" s="40">
        <f t="shared" si="4"/>
        <v>507161.48000000004</v>
      </c>
      <c r="E9" s="40">
        <v>481803.4</v>
      </c>
      <c r="F9" s="40">
        <v>25358.080000000002</v>
      </c>
      <c r="G9" s="40">
        <f>H9+I9</f>
        <v>418207.48</v>
      </c>
      <c r="H9" s="40">
        <v>397297.11</v>
      </c>
      <c r="I9" s="40">
        <v>20910.37</v>
      </c>
      <c r="J9" s="40">
        <f t="shared" ref="J9:J10" si="6">K9+L9</f>
        <v>418199.87</v>
      </c>
      <c r="K9" s="40">
        <v>397289.88</v>
      </c>
      <c r="L9" s="40">
        <v>20909.990000000002</v>
      </c>
      <c r="M9" s="71">
        <f t="shared" si="3"/>
        <v>0.82458918212794863</v>
      </c>
    </row>
    <row r="10" spans="1:13" ht="25.5" customHeight="1" x14ac:dyDescent="0.2">
      <c r="A10" s="50">
        <v>3</v>
      </c>
      <c r="B10" s="51" t="s">
        <v>12</v>
      </c>
      <c r="C10" s="52" t="s">
        <v>29</v>
      </c>
      <c r="D10" s="40">
        <f t="shared" si="4"/>
        <v>42202.2</v>
      </c>
      <c r="E10" s="40">
        <v>42202.2</v>
      </c>
      <c r="F10" s="40">
        <v>0</v>
      </c>
      <c r="G10" s="40">
        <f t="shared" ref="G10" si="7">H10+I10</f>
        <v>40994.6</v>
      </c>
      <c r="H10" s="40">
        <v>40994.6</v>
      </c>
      <c r="I10" s="40">
        <v>0</v>
      </c>
      <c r="J10" s="40">
        <f t="shared" si="6"/>
        <v>24399.9</v>
      </c>
      <c r="K10" s="40">
        <v>24399.9</v>
      </c>
      <c r="L10" s="40">
        <v>0</v>
      </c>
      <c r="M10" s="71">
        <f t="shared" si="3"/>
        <v>0.57816654108079679</v>
      </c>
    </row>
    <row r="11" spans="1:13" ht="41.25" customHeight="1" x14ac:dyDescent="0.2">
      <c r="A11" s="51"/>
      <c r="B11" s="50" t="s">
        <v>50</v>
      </c>
      <c r="C11" s="50"/>
      <c r="D11" s="70">
        <f>E11+F11</f>
        <v>9660.2029999999995</v>
      </c>
      <c r="E11" s="70">
        <f>E12</f>
        <v>9563.6</v>
      </c>
      <c r="F11" s="70">
        <f>F12</f>
        <v>96.602999999999994</v>
      </c>
      <c r="G11" s="70">
        <f>H11+I11</f>
        <v>0</v>
      </c>
      <c r="H11" s="70">
        <f>H12</f>
        <v>0</v>
      </c>
      <c r="I11" s="70">
        <f>I12</f>
        <v>0</v>
      </c>
      <c r="J11" s="70">
        <f>K11+L11</f>
        <v>0</v>
      </c>
      <c r="K11" s="70">
        <f>K12</f>
        <v>0</v>
      </c>
      <c r="L11" s="70">
        <f>L12</f>
        <v>0</v>
      </c>
      <c r="M11" s="71">
        <f t="shared" si="3"/>
        <v>0</v>
      </c>
    </row>
    <row r="12" spans="1:13" ht="86.25" customHeight="1" x14ac:dyDescent="0.2">
      <c r="A12" s="50">
        <v>4</v>
      </c>
      <c r="B12" s="51" t="s">
        <v>6</v>
      </c>
      <c r="C12" s="52" t="s">
        <v>28</v>
      </c>
      <c r="D12" s="40">
        <f>E12+F12</f>
        <v>9660.2029999999995</v>
      </c>
      <c r="E12" s="40">
        <v>9563.6</v>
      </c>
      <c r="F12" s="40">
        <v>96.602999999999994</v>
      </c>
      <c r="G12" s="40">
        <f t="shared" ref="G12" si="8">H12+I12</f>
        <v>0</v>
      </c>
      <c r="H12" s="40">
        <v>0</v>
      </c>
      <c r="I12" s="40">
        <v>0</v>
      </c>
      <c r="J12" s="40">
        <f t="shared" ref="J12" si="9">K12+L12</f>
        <v>0</v>
      </c>
      <c r="K12" s="40">
        <v>0</v>
      </c>
      <c r="L12" s="40">
        <v>0</v>
      </c>
      <c r="M12" s="71">
        <f t="shared" si="3"/>
        <v>0</v>
      </c>
    </row>
    <row r="13" spans="1:13" ht="51" customHeight="1" x14ac:dyDescent="0.2">
      <c r="A13" s="50"/>
      <c r="B13" s="50" t="s">
        <v>5</v>
      </c>
      <c r="C13" s="52"/>
      <c r="D13" s="70">
        <f>E13+F13</f>
        <v>298071.81999999995</v>
      </c>
      <c r="E13" s="70">
        <v>295091.09999999998</v>
      </c>
      <c r="F13" s="70">
        <v>2980.72</v>
      </c>
      <c r="G13" s="70">
        <f>H13+I13</f>
        <v>181317.54</v>
      </c>
      <c r="H13" s="70">
        <f>H14+H15</f>
        <v>179504.37</v>
      </c>
      <c r="I13" s="70">
        <f>I14+I15</f>
        <v>1813.17</v>
      </c>
      <c r="J13" s="70">
        <f>K13+L13</f>
        <v>181317.54</v>
      </c>
      <c r="K13" s="70">
        <f>K14+K15</f>
        <v>179504.37</v>
      </c>
      <c r="L13" s="70">
        <f>L14+L15</f>
        <v>1813.17</v>
      </c>
      <c r="M13" s="71">
        <f t="shared" si="3"/>
        <v>0.60830151605743887</v>
      </c>
    </row>
    <row r="14" spans="1:13" ht="78" customHeight="1" x14ac:dyDescent="0.2">
      <c r="A14" s="50">
        <v>5</v>
      </c>
      <c r="B14" s="51" t="s">
        <v>10</v>
      </c>
      <c r="C14" s="52" t="s">
        <v>28</v>
      </c>
      <c r="D14" s="40">
        <f t="shared" si="4"/>
        <v>216602.628</v>
      </c>
      <c r="E14" s="40">
        <v>214436.6</v>
      </c>
      <c r="F14" s="40">
        <v>2166.0279999999998</v>
      </c>
      <c r="G14" s="40">
        <f t="shared" ref="G14:G18" si="10">H14+I14</f>
        <v>99848.349999999991</v>
      </c>
      <c r="H14" s="40">
        <v>98849.87</v>
      </c>
      <c r="I14" s="40">
        <v>998.48</v>
      </c>
      <c r="J14" s="40">
        <f t="shared" ref="J14:J17" si="11">K14+L14</f>
        <v>99848.349999999991</v>
      </c>
      <c r="K14" s="40">
        <v>98849.87</v>
      </c>
      <c r="L14" s="40">
        <v>998.48</v>
      </c>
      <c r="M14" s="71">
        <f t="shared" si="3"/>
        <v>0.46097478558755062</v>
      </c>
    </row>
    <row r="15" spans="1:13" ht="86.25" customHeight="1" x14ac:dyDescent="0.2">
      <c r="A15" s="50">
        <v>6</v>
      </c>
      <c r="B15" s="51" t="s">
        <v>65</v>
      </c>
      <c r="C15" s="52" t="s">
        <v>28</v>
      </c>
      <c r="D15" s="40">
        <f>E15+F15</f>
        <v>81469.19</v>
      </c>
      <c r="E15" s="40">
        <v>80654.5</v>
      </c>
      <c r="F15" s="40">
        <v>814.69</v>
      </c>
      <c r="G15" s="40">
        <f>H15+I15</f>
        <v>81469.19</v>
      </c>
      <c r="H15" s="40">
        <v>80654.5</v>
      </c>
      <c r="I15" s="40">
        <v>814.69</v>
      </c>
      <c r="J15" s="40">
        <f>K15+L15</f>
        <v>81469.19</v>
      </c>
      <c r="K15" s="40">
        <v>80654.5</v>
      </c>
      <c r="L15" s="40">
        <v>814.69</v>
      </c>
      <c r="M15" s="71">
        <f t="shared" si="3"/>
        <v>1</v>
      </c>
    </row>
    <row r="16" spans="1:13" ht="39.75" customHeight="1" x14ac:dyDescent="0.2">
      <c r="A16" s="51"/>
      <c r="B16" s="50" t="s">
        <v>7</v>
      </c>
      <c r="C16" s="50"/>
      <c r="D16" s="70">
        <f t="shared" si="4"/>
        <v>903077.36</v>
      </c>
      <c r="E16" s="70">
        <f>E17+E18</f>
        <v>767450.4</v>
      </c>
      <c r="F16" s="70">
        <f t="shared" ref="F16" si="12">F17+F18</f>
        <v>135626.96</v>
      </c>
      <c r="G16" s="70">
        <f t="shared" si="10"/>
        <v>871123.62000000011</v>
      </c>
      <c r="H16" s="70">
        <f t="shared" ref="H16:I16" si="13">H17+H18</f>
        <v>738046.42</v>
      </c>
      <c r="I16" s="70">
        <f t="shared" si="13"/>
        <v>133077.20000000001</v>
      </c>
      <c r="J16" s="70">
        <f>K16+L16</f>
        <v>802457.45</v>
      </c>
      <c r="K16" s="70">
        <f>K17+K18</f>
        <v>669380.25</v>
      </c>
      <c r="L16" s="70">
        <f>L17+L18</f>
        <v>133077.20000000001</v>
      </c>
      <c r="M16" s="71">
        <f t="shared" si="3"/>
        <v>0.88858107349740223</v>
      </c>
    </row>
    <row r="17" spans="1:15" ht="48" customHeight="1" x14ac:dyDescent="0.2">
      <c r="A17" s="50">
        <v>7</v>
      </c>
      <c r="B17" s="53" t="s">
        <v>8</v>
      </c>
      <c r="C17" s="52" t="s">
        <v>30</v>
      </c>
      <c r="D17" s="40">
        <f t="shared" si="4"/>
        <v>40026.980000000003</v>
      </c>
      <c r="E17" s="40">
        <v>0</v>
      </c>
      <c r="F17" s="40">
        <v>40026.980000000003</v>
      </c>
      <c r="G17" s="40">
        <f t="shared" si="10"/>
        <v>37626.980000000003</v>
      </c>
      <c r="H17" s="40">
        <v>0</v>
      </c>
      <c r="I17" s="40">
        <v>37626.980000000003</v>
      </c>
      <c r="J17" s="40">
        <f t="shared" si="11"/>
        <v>37626.980000000003</v>
      </c>
      <c r="K17" s="40">
        <v>0</v>
      </c>
      <c r="L17" s="40">
        <v>37626.980000000003</v>
      </c>
      <c r="M17" s="71">
        <f t="shared" si="3"/>
        <v>0.94004044272138443</v>
      </c>
    </row>
    <row r="18" spans="1:15" ht="48" customHeight="1" x14ac:dyDescent="0.2">
      <c r="A18" s="50">
        <v>8</v>
      </c>
      <c r="B18" s="53" t="s">
        <v>9</v>
      </c>
      <c r="C18" s="52" t="s">
        <v>30</v>
      </c>
      <c r="D18" s="40">
        <f t="shared" si="4"/>
        <v>863050.38</v>
      </c>
      <c r="E18" s="40">
        <v>767450.4</v>
      </c>
      <c r="F18" s="40">
        <v>95599.98</v>
      </c>
      <c r="G18" s="40">
        <f t="shared" si="10"/>
        <v>833496.64</v>
      </c>
      <c r="H18" s="40">
        <v>738046.42</v>
      </c>
      <c r="I18" s="40">
        <v>95450.22</v>
      </c>
      <c r="J18" s="40">
        <f>K18+L18</f>
        <v>764830.47</v>
      </c>
      <c r="K18" s="40">
        <v>669380.25</v>
      </c>
      <c r="L18" s="40">
        <v>95450.22</v>
      </c>
      <c r="M18" s="71">
        <f t="shared" si="3"/>
        <v>0.88619446526400925</v>
      </c>
    </row>
    <row r="19" spans="1:15" ht="48" customHeight="1" x14ac:dyDescent="0.2">
      <c r="A19" s="51"/>
      <c r="B19" s="50" t="s">
        <v>13</v>
      </c>
      <c r="C19" s="50"/>
      <c r="D19" s="70">
        <f>E19+F19</f>
        <v>1814428.3729999999</v>
      </c>
      <c r="E19" s="70">
        <f>E20+E21+E22+E23</f>
        <v>1658035.9</v>
      </c>
      <c r="F19" s="70">
        <f t="shared" ref="F19" si="14">F20+F21+F22+F23</f>
        <v>156392.473</v>
      </c>
      <c r="G19" s="70">
        <f>G20+G21+G22+G23</f>
        <v>1806854.8659999999</v>
      </c>
      <c r="H19" s="70">
        <f t="shared" ref="H19:L19" si="15">H20+H21+H22+H23</f>
        <v>1650538.0919999999</v>
      </c>
      <c r="I19" s="70">
        <f t="shared" si="15"/>
        <v>156316.774</v>
      </c>
      <c r="J19" s="70">
        <f t="shared" si="15"/>
        <v>1806854.8559999999</v>
      </c>
      <c r="K19" s="70">
        <f t="shared" si="15"/>
        <v>1650538.09</v>
      </c>
      <c r="L19" s="70">
        <f t="shared" si="15"/>
        <v>156316.766</v>
      </c>
      <c r="M19" s="71">
        <f t="shared" si="3"/>
        <v>0.99582594876011676</v>
      </c>
      <c r="O19" s="74"/>
    </row>
    <row r="20" spans="1:15" ht="44.25" customHeight="1" x14ac:dyDescent="0.2">
      <c r="A20" s="50">
        <v>9</v>
      </c>
      <c r="B20" s="53" t="s">
        <v>14</v>
      </c>
      <c r="C20" s="52" t="s">
        <v>31</v>
      </c>
      <c r="D20" s="84">
        <f t="shared" si="4"/>
        <v>534286.46499999997</v>
      </c>
      <c r="E20" s="84">
        <v>429943.6</v>
      </c>
      <c r="F20" s="84">
        <f>104342.865</f>
        <v>104342.86500000001</v>
      </c>
      <c r="G20" s="84">
        <v>534286.47</v>
      </c>
      <c r="H20" s="84">
        <v>429943.6</v>
      </c>
      <c r="I20" s="84">
        <v>104342.87</v>
      </c>
      <c r="J20" s="84">
        <f t="shared" ref="J20:J27" si="16">K20+L20</f>
        <v>534286.46</v>
      </c>
      <c r="K20" s="84">
        <v>429943.6</v>
      </c>
      <c r="L20" s="84">
        <v>104342.86</v>
      </c>
      <c r="M20" s="71">
        <f t="shared" si="3"/>
        <v>0.9999999906417244</v>
      </c>
    </row>
    <row r="21" spans="1:15" ht="49.5" customHeight="1" x14ac:dyDescent="0.2">
      <c r="A21" s="50">
        <v>10</v>
      </c>
      <c r="B21" s="53" t="s">
        <v>16</v>
      </c>
      <c r="C21" s="52" t="s">
        <v>31</v>
      </c>
      <c r="D21" s="40">
        <f t="shared" si="4"/>
        <v>173304</v>
      </c>
      <c r="E21" s="40">
        <v>171571</v>
      </c>
      <c r="F21" s="40">
        <v>1733</v>
      </c>
      <c r="G21" s="40">
        <f>H21+I21</f>
        <v>165730.49</v>
      </c>
      <c r="H21" s="40">
        <v>164073.19</v>
      </c>
      <c r="I21" s="40">
        <v>1657.3</v>
      </c>
      <c r="J21" s="40">
        <f t="shared" si="16"/>
        <v>165730.49</v>
      </c>
      <c r="K21" s="40">
        <v>164073.19</v>
      </c>
      <c r="L21" s="40">
        <v>1657.3</v>
      </c>
      <c r="M21" s="71">
        <f t="shared" si="3"/>
        <v>0.95629927757005029</v>
      </c>
    </row>
    <row r="22" spans="1:15" ht="32.25" customHeight="1" x14ac:dyDescent="0.2">
      <c r="A22" s="50">
        <v>11</v>
      </c>
      <c r="B22" s="53" t="s">
        <v>17</v>
      </c>
      <c r="C22" s="52" t="s">
        <v>31</v>
      </c>
      <c r="D22" s="40">
        <f t="shared" si="4"/>
        <v>981205.68599999999</v>
      </c>
      <c r="E22" s="40">
        <v>932145.4</v>
      </c>
      <c r="F22" s="40">
        <v>49060.286</v>
      </c>
      <c r="G22" s="40">
        <f>H22+I22</f>
        <v>981205.68599999999</v>
      </c>
      <c r="H22" s="40">
        <v>932145.402</v>
      </c>
      <c r="I22" s="40">
        <v>49060.284</v>
      </c>
      <c r="J22" s="40">
        <f t="shared" si="16"/>
        <v>981205.68599999999</v>
      </c>
      <c r="K22" s="40">
        <v>932145.402</v>
      </c>
      <c r="L22" s="40">
        <v>49060.284</v>
      </c>
      <c r="M22" s="71">
        <f t="shared" si="3"/>
        <v>1</v>
      </c>
    </row>
    <row r="23" spans="1:15" ht="28.5" customHeight="1" x14ac:dyDescent="0.2">
      <c r="A23" s="50">
        <v>12</v>
      </c>
      <c r="B23" s="51" t="s">
        <v>18</v>
      </c>
      <c r="C23" s="52" t="s">
        <v>29</v>
      </c>
      <c r="D23" s="40">
        <f t="shared" si="4"/>
        <v>125632.22199999999</v>
      </c>
      <c r="E23" s="40">
        <v>124375.9</v>
      </c>
      <c r="F23" s="40">
        <v>1256.3219999999999</v>
      </c>
      <c r="G23" s="40">
        <f t="shared" ref="G23:G27" si="17">H23+I23</f>
        <v>125632.22</v>
      </c>
      <c r="H23" s="40">
        <v>124375.9</v>
      </c>
      <c r="I23" s="40">
        <v>1256.32</v>
      </c>
      <c r="J23" s="40">
        <f t="shared" si="16"/>
        <v>125632.22</v>
      </c>
      <c r="K23" s="40">
        <v>124375.898</v>
      </c>
      <c r="L23" s="40">
        <v>1256.3219999999999</v>
      </c>
      <c r="M23" s="71">
        <f t="shared" si="3"/>
        <v>0.99999998408051727</v>
      </c>
    </row>
    <row r="24" spans="1:15" ht="36.75" customHeight="1" x14ac:dyDescent="0.2">
      <c r="A24" s="51"/>
      <c r="B24" s="50" t="s">
        <v>19</v>
      </c>
      <c r="C24" s="50"/>
      <c r="D24" s="69">
        <f t="shared" si="4"/>
        <v>223756.84700000001</v>
      </c>
      <c r="E24" s="70">
        <f>E25+E26+E27</f>
        <v>205549</v>
      </c>
      <c r="F24" s="70">
        <f t="shared" ref="F24" si="18">F25+F26+F27</f>
        <v>18207.847000000002</v>
      </c>
      <c r="G24" s="70">
        <f t="shared" si="17"/>
        <v>166160.30420000001</v>
      </c>
      <c r="H24" s="70">
        <f t="shared" ref="H24:I24" si="19">H25+H26+H27</f>
        <v>156802.28899</v>
      </c>
      <c r="I24" s="70">
        <f t="shared" si="19"/>
        <v>9358.0152099999996</v>
      </c>
      <c r="J24" s="70">
        <f t="shared" si="16"/>
        <v>158075.34</v>
      </c>
      <c r="K24" s="70">
        <f t="shared" ref="K24:L24" si="20">K25+K26+K27</f>
        <v>149121.57</v>
      </c>
      <c r="L24" s="70">
        <f t="shared" si="20"/>
        <v>8953.77</v>
      </c>
      <c r="M24" s="71">
        <f t="shared" si="3"/>
        <v>0.70646034800445678</v>
      </c>
    </row>
    <row r="25" spans="1:15" ht="31.5" customHeight="1" x14ac:dyDescent="0.2">
      <c r="A25" s="50">
        <v>13</v>
      </c>
      <c r="B25" s="51" t="s">
        <v>21</v>
      </c>
      <c r="C25" s="52" t="s">
        <v>32</v>
      </c>
      <c r="D25" s="40">
        <f t="shared" si="4"/>
        <v>209156.84700000001</v>
      </c>
      <c r="E25" s="40">
        <v>199949</v>
      </c>
      <c r="F25" s="40">
        <v>9207.8469999999998</v>
      </c>
      <c r="G25" s="40">
        <f t="shared" si="17"/>
        <v>159160.30420000001</v>
      </c>
      <c r="H25" s="40">
        <v>151202.28899</v>
      </c>
      <c r="I25" s="40">
        <v>7958.0152099999996</v>
      </c>
      <c r="J25" s="40">
        <f t="shared" si="16"/>
        <v>151075.34</v>
      </c>
      <c r="K25" s="40">
        <v>143521.57</v>
      </c>
      <c r="L25" s="40">
        <v>7553.77</v>
      </c>
      <c r="M25" s="71">
        <f t="shared" si="3"/>
        <v>0.72230645167451768</v>
      </c>
    </row>
    <row r="26" spans="1:15" ht="31.5" customHeight="1" x14ac:dyDescent="0.2">
      <c r="A26" s="50">
        <v>14</v>
      </c>
      <c r="B26" s="51" t="s">
        <v>22</v>
      </c>
      <c r="C26" s="72" t="s">
        <v>32</v>
      </c>
      <c r="D26" s="40">
        <f t="shared" si="4"/>
        <v>9000</v>
      </c>
      <c r="E26" s="40">
        <v>0</v>
      </c>
      <c r="F26" s="40">
        <v>9000</v>
      </c>
      <c r="G26" s="40">
        <f t="shared" si="17"/>
        <v>1400</v>
      </c>
      <c r="H26" s="40">
        <v>0</v>
      </c>
      <c r="I26" s="40">
        <v>1400</v>
      </c>
      <c r="J26" s="40">
        <f t="shared" si="16"/>
        <v>1400</v>
      </c>
      <c r="K26" s="40">
        <v>0</v>
      </c>
      <c r="L26" s="40">
        <v>1400</v>
      </c>
      <c r="M26" s="71">
        <f t="shared" si="3"/>
        <v>0.15555555555555556</v>
      </c>
    </row>
    <row r="27" spans="1:15" ht="31.5" customHeight="1" x14ac:dyDescent="0.2">
      <c r="A27" s="50">
        <v>15</v>
      </c>
      <c r="B27" s="51" t="s">
        <v>23</v>
      </c>
      <c r="C27" s="52" t="s">
        <v>32</v>
      </c>
      <c r="D27" s="40">
        <f t="shared" si="4"/>
        <v>5600</v>
      </c>
      <c r="E27" s="40">
        <v>5600</v>
      </c>
      <c r="F27" s="40">
        <v>0</v>
      </c>
      <c r="G27" s="40">
        <f t="shared" si="17"/>
        <v>5600</v>
      </c>
      <c r="H27" s="40">
        <v>5600</v>
      </c>
      <c r="I27" s="40">
        <v>0</v>
      </c>
      <c r="J27" s="40">
        <f t="shared" si="16"/>
        <v>5600</v>
      </c>
      <c r="K27" s="40">
        <v>5600</v>
      </c>
      <c r="L27" s="40">
        <v>0</v>
      </c>
      <c r="M27" s="71">
        <f t="shared" si="3"/>
        <v>1</v>
      </c>
    </row>
    <row r="28" spans="1:15" ht="39" customHeight="1" x14ac:dyDescent="0.2">
      <c r="A28" s="51"/>
      <c r="B28" s="50" t="s">
        <v>24</v>
      </c>
      <c r="C28" s="50"/>
      <c r="D28" s="73">
        <v>1029228.31</v>
      </c>
      <c r="E28" s="73">
        <f>E29+E30</f>
        <v>1023687.51</v>
      </c>
      <c r="F28" s="73">
        <f>F29+F30</f>
        <v>5540.7960000000003</v>
      </c>
      <c r="G28" s="73">
        <f>H28+I28</f>
        <v>768660.68</v>
      </c>
      <c r="H28" s="73">
        <f>H29+H30</f>
        <v>765905.55</v>
      </c>
      <c r="I28" s="73">
        <f>I29+I30</f>
        <v>2755.1299999999997</v>
      </c>
      <c r="J28" s="73">
        <f>K28+L28</f>
        <v>768369.98</v>
      </c>
      <c r="K28" s="73">
        <f>K29+K30</f>
        <v>765862.64</v>
      </c>
      <c r="L28" s="73">
        <f>L29+L30</f>
        <v>2507.34</v>
      </c>
      <c r="M28" s="71">
        <f t="shared" si="3"/>
        <v>0.74654959694997114</v>
      </c>
    </row>
    <row r="29" spans="1:15" ht="33.75" customHeight="1" x14ac:dyDescent="0.2">
      <c r="A29" s="50">
        <v>16</v>
      </c>
      <c r="B29" s="51" t="s">
        <v>25</v>
      </c>
      <c r="C29" s="52" t="s">
        <v>33</v>
      </c>
      <c r="D29" s="40">
        <f t="shared" si="4"/>
        <v>978978.10600000003</v>
      </c>
      <c r="E29" s="40">
        <v>974783.91</v>
      </c>
      <c r="F29" s="40">
        <v>4194.1959999999999</v>
      </c>
      <c r="G29" s="40">
        <v>744357.95</v>
      </c>
      <c r="H29" s="40">
        <v>742356.81</v>
      </c>
      <c r="I29" s="40">
        <v>2220.9899999999998</v>
      </c>
      <c r="J29" s="73">
        <f>K29+L29</f>
        <v>744287.1</v>
      </c>
      <c r="K29" s="40">
        <v>742313.9</v>
      </c>
      <c r="L29" s="40">
        <v>1973.2</v>
      </c>
      <c r="M29" s="71">
        <f t="shared" si="3"/>
        <v>0.76026940279704269</v>
      </c>
    </row>
    <row r="30" spans="1:15" ht="25.5" customHeight="1" x14ac:dyDescent="0.2">
      <c r="A30" s="50">
        <v>17</v>
      </c>
      <c r="B30" s="51" t="s">
        <v>26</v>
      </c>
      <c r="C30" s="52" t="s">
        <v>33</v>
      </c>
      <c r="D30" s="40">
        <v>50250</v>
      </c>
      <c r="E30" s="40">
        <v>48903.6</v>
      </c>
      <c r="F30" s="40">
        <v>1346.6</v>
      </c>
      <c r="G30" s="40">
        <f>H30+I30</f>
        <v>24082.880000000001</v>
      </c>
      <c r="H30" s="40">
        <v>23548.74</v>
      </c>
      <c r="I30" s="40">
        <v>534.14</v>
      </c>
      <c r="J30" s="73">
        <f>K30+L30</f>
        <v>24082.880000000001</v>
      </c>
      <c r="K30" s="40">
        <v>23548.74</v>
      </c>
      <c r="L30" s="40">
        <v>534.14</v>
      </c>
      <c r="M30" s="71">
        <f t="shared" si="3"/>
        <v>0.47926129353233832</v>
      </c>
    </row>
    <row r="31" spans="1:15" ht="29.25" customHeight="1" x14ac:dyDescent="0.2">
      <c r="A31" s="50"/>
      <c r="B31" s="50" t="s">
        <v>51</v>
      </c>
      <c r="C31" s="52"/>
      <c r="D31" s="40">
        <f>E31+F31</f>
        <v>1936862.37</v>
      </c>
      <c r="E31" s="40">
        <f>E32</f>
        <v>1887907.8</v>
      </c>
      <c r="F31" s="40">
        <f>F32</f>
        <v>48954.57</v>
      </c>
      <c r="G31" s="40">
        <f>H31+I31</f>
        <v>1140293.46</v>
      </c>
      <c r="H31" s="40">
        <f>H32</f>
        <v>1109368.1499999999</v>
      </c>
      <c r="I31" s="40">
        <f>I32</f>
        <v>30925.31</v>
      </c>
      <c r="J31" s="40">
        <f>J32</f>
        <v>1140293.46</v>
      </c>
      <c r="K31" s="40">
        <f>K32</f>
        <v>1109368.1499999999</v>
      </c>
      <c r="L31" s="40">
        <f>L32</f>
        <v>30925.31</v>
      </c>
      <c r="M31" s="71">
        <f t="shared" si="3"/>
        <v>0.58873231142386229</v>
      </c>
    </row>
    <row r="32" spans="1:15" ht="57.75" customHeight="1" x14ac:dyDescent="0.2">
      <c r="A32" s="50">
        <v>18</v>
      </c>
      <c r="B32" s="51" t="s">
        <v>43</v>
      </c>
      <c r="C32" s="52" t="s">
        <v>33</v>
      </c>
      <c r="D32" s="40">
        <f>E32+F32</f>
        <v>1936862.37</v>
      </c>
      <c r="E32" s="40">
        <v>1887907.8</v>
      </c>
      <c r="F32" s="40">
        <v>48954.57</v>
      </c>
      <c r="G32" s="40">
        <f t="shared" ref="G32" si="21">H32+I32</f>
        <v>1140293.46</v>
      </c>
      <c r="H32" s="40">
        <v>1109368.1499999999</v>
      </c>
      <c r="I32" s="40">
        <v>30925.31</v>
      </c>
      <c r="J32" s="40">
        <f t="shared" ref="J32" si="22">K32+L32</f>
        <v>1140293.46</v>
      </c>
      <c r="K32" s="40">
        <v>1109368.1499999999</v>
      </c>
      <c r="L32" s="40">
        <v>30925.31</v>
      </c>
      <c r="M32" s="71">
        <f t="shared" si="3"/>
        <v>0.58873231142386229</v>
      </c>
    </row>
    <row r="33" spans="1:13" ht="36" customHeight="1" x14ac:dyDescent="0.2">
      <c r="A33" s="51"/>
      <c r="B33" s="50" t="s">
        <v>34</v>
      </c>
      <c r="C33" s="50"/>
      <c r="D33" s="70">
        <f>E33+F33</f>
        <v>1036796.209</v>
      </c>
      <c r="E33" s="70">
        <f>E34+E35+E36+E37+E38+E39</f>
        <v>1007836.2000000001</v>
      </c>
      <c r="F33" s="70">
        <f t="shared" ref="F33:L33" si="23">F34+F35+F36+F37+F38+F39</f>
        <v>28960.009000000002</v>
      </c>
      <c r="G33" s="70">
        <f t="shared" si="23"/>
        <v>605704.37</v>
      </c>
      <c r="H33" s="70">
        <f>H34+H35+H36+H37+H38+H39</f>
        <v>590835.54</v>
      </c>
      <c r="I33" s="70">
        <f t="shared" si="23"/>
        <v>14868.83</v>
      </c>
      <c r="J33" s="70">
        <f t="shared" si="23"/>
        <v>605704.37</v>
      </c>
      <c r="K33" s="70">
        <f t="shared" si="23"/>
        <v>590835.54</v>
      </c>
      <c r="L33" s="70">
        <f t="shared" si="23"/>
        <v>14868.83</v>
      </c>
      <c r="M33" s="71">
        <f t="shared" si="3"/>
        <v>0.58420773990310759</v>
      </c>
    </row>
    <row r="34" spans="1:13" ht="33.75" customHeight="1" x14ac:dyDescent="0.2">
      <c r="A34" s="50">
        <v>19</v>
      </c>
      <c r="B34" s="51" t="s">
        <v>35</v>
      </c>
      <c r="C34" s="50" t="s">
        <v>42</v>
      </c>
      <c r="D34" s="40">
        <f t="shared" si="4"/>
        <v>49465.1</v>
      </c>
      <c r="E34" s="40">
        <v>49465.1</v>
      </c>
      <c r="F34" s="40">
        <v>0</v>
      </c>
      <c r="G34" s="40">
        <f t="shared" ref="G34:G41" si="24">H34+I34</f>
        <v>35493.26</v>
      </c>
      <c r="H34" s="40">
        <v>35493.26</v>
      </c>
      <c r="I34" s="40">
        <v>0</v>
      </c>
      <c r="J34" s="40">
        <f t="shared" ref="J34:J39" si="25">K34+L34</f>
        <v>35493.26</v>
      </c>
      <c r="K34" s="40">
        <v>35493.26</v>
      </c>
      <c r="L34" s="40">
        <v>0</v>
      </c>
      <c r="M34" s="71">
        <f t="shared" si="3"/>
        <v>0.71754145852328211</v>
      </c>
    </row>
    <row r="35" spans="1:13" ht="39.75" customHeight="1" x14ac:dyDescent="0.2">
      <c r="A35" s="50">
        <v>20</v>
      </c>
      <c r="B35" s="51" t="s">
        <v>36</v>
      </c>
      <c r="C35" s="50" t="s">
        <v>42</v>
      </c>
      <c r="D35" s="40">
        <f t="shared" si="4"/>
        <v>120825.1</v>
      </c>
      <c r="E35" s="40">
        <v>120825.1</v>
      </c>
      <c r="F35" s="40">
        <v>0</v>
      </c>
      <c r="G35" s="40">
        <f>H35+I35</f>
        <v>120825.1</v>
      </c>
      <c r="H35" s="40">
        <v>120825.1</v>
      </c>
      <c r="I35" s="40">
        <v>0</v>
      </c>
      <c r="J35" s="40">
        <f t="shared" si="25"/>
        <v>120825.1</v>
      </c>
      <c r="K35" s="40">
        <v>120825.1</v>
      </c>
      <c r="L35" s="40">
        <v>0</v>
      </c>
      <c r="M35" s="71">
        <f t="shared" si="3"/>
        <v>1</v>
      </c>
    </row>
    <row r="36" spans="1:13" ht="33.75" customHeight="1" x14ac:dyDescent="0.2">
      <c r="A36" s="50">
        <v>21</v>
      </c>
      <c r="B36" s="51" t="s">
        <v>37</v>
      </c>
      <c r="C36" s="50" t="s">
        <v>42</v>
      </c>
      <c r="D36" s="40">
        <f t="shared" si="4"/>
        <v>172543.2</v>
      </c>
      <c r="E36" s="40">
        <v>172543.2</v>
      </c>
      <c r="F36" s="40">
        <v>0</v>
      </c>
      <c r="G36" s="40">
        <f t="shared" si="24"/>
        <v>80846.83</v>
      </c>
      <c r="H36" s="40">
        <v>80846.83</v>
      </c>
      <c r="I36" s="40">
        <v>0</v>
      </c>
      <c r="J36" s="40">
        <f>K36+L36</f>
        <v>80846.83</v>
      </c>
      <c r="K36" s="40">
        <v>80846.83</v>
      </c>
      <c r="L36" s="40">
        <v>0</v>
      </c>
      <c r="M36" s="71">
        <f t="shared" si="3"/>
        <v>0.46855993165769499</v>
      </c>
    </row>
    <row r="37" spans="1:13" ht="65.25" customHeight="1" x14ac:dyDescent="0.2">
      <c r="A37" s="50">
        <v>22</v>
      </c>
      <c r="B37" s="51" t="s">
        <v>38</v>
      </c>
      <c r="C37" s="52" t="s">
        <v>42</v>
      </c>
      <c r="D37" s="40">
        <f t="shared" si="4"/>
        <v>550545.79200000002</v>
      </c>
      <c r="E37" s="40">
        <v>523018.5</v>
      </c>
      <c r="F37" s="40">
        <v>27527.292000000001</v>
      </c>
      <c r="G37" s="40">
        <f t="shared" si="24"/>
        <v>283122.15999999997</v>
      </c>
      <c r="H37" s="40">
        <v>268966.05</v>
      </c>
      <c r="I37" s="40">
        <v>14156.11</v>
      </c>
      <c r="J37" s="40">
        <f t="shared" si="25"/>
        <v>283122.15999999997</v>
      </c>
      <c r="K37" s="40">
        <v>268966.05</v>
      </c>
      <c r="L37" s="40">
        <v>14156.11</v>
      </c>
      <c r="M37" s="71">
        <f t="shared" si="3"/>
        <v>0.51425724093083247</v>
      </c>
    </row>
    <row r="38" spans="1:13" ht="63.75" customHeight="1" x14ac:dyDescent="0.2">
      <c r="A38" s="50">
        <v>23</v>
      </c>
      <c r="B38" s="51" t="s">
        <v>39</v>
      </c>
      <c r="C38" s="52" t="s">
        <v>42</v>
      </c>
      <c r="D38" s="40">
        <f t="shared" si="4"/>
        <v>143271.717</v>
      </c>
      <c r="E38" s="40">
        <v>141839</v>
      </c>
      <c r="F38" s="40">
        <v>1432.7170000000001</v>
      </c>
      <c r="G38" s="40">
        <f t="shared" si="24"/>
        <v>85271.72</v>
      </c>
      <c r="H38" s="40">
        <v>84559</v>
      </c>
      <c r="I38" s="40">
        <v>712.72</v>
      </c>
      <c r="J38" s="40">
        <f t="shared" si="25"/>
        <v>85271.72</v>
      </c>
      <c r="K38" s="40">
        <v>84559</v>
      </c>
      <c r="L38" s="40">
        <v>712.72</v>
      </c>
      <c r="M38" s="71">
        <f t="shared" si="3"/>
        <v>0.59517483133115523</v>
      </c>
    </row>
    <row r="39" spans="1:13" ht="71.25" customHeight="1" x14ac:dyDescent="0.2">
      <c r="A39" s="50">
        <v>24</v>
      </c>
      <c r="B39" s="51" t="s">
        <v>66</v>
      </c>
      <c r="C39" s="52" t="s">
        <v>33</v>
      </c>
      <c r="D39" s="40">
        <f t="shared" si="4"/>
        <v>145.30000000000001</v>
      </c>
      <c r="E39" s="40">
        <v>145.30000000000001</v>
      </c>
      <c r="F39" s="40">
        <v>0</v>
      </c>
      <c r="G39" s="40">
        <f>H39+I39</f>
        <v>145.30000000000001</v>
      </c>
      <c r="H39" s="40">
        <v>145.30000000000001</v>
      </c>
      <c r="I39" s="40">
        <v>0</v>
      </c>
      <c r="J39" s="40">
        <f t="shared" si="25"/>
        <v>145.30000000000001</v>
      </c>
      <c r="K39" s="40">
        <v>145.30000000000001</v>
      </c>
      <c r="L39" s="40">
        <v>0</v>
      </c>
      <c r="M39" s="71">
        <f t="shared" si="3"/>
        <v>1</v>
      </c>
    </row>
    <row r="40" spans="1:13" ht="35.25" customHeight="1" x14ac:dyDescent="0.2">
      <c r="A40" s="51"/>
      <c r="B40" s="50" t="s">
        <v>40</v>
      </c>
      <c r="C40" s="50"/>
      <c r="D40" s="70">
        <f>E40+F40</f>
        <v>250268.43299999999</v>
      </c>
      <c r="E40" s="70">
        <f>E41</f>
        <v>233853.5</v>
      </c>
      <c r="F40" s="70">
        <f t="shared" ref="F40:L40" si="26">F41</f>
        <v>16414.933000000001</v>
      </c>
      <c r="G40" s="70">
        <f t="shared" si="24"/>
        <v>212528.33000000002</v>
      </c>
      <c r="H40" s="70">
        <f t="shared" si="26"/>
        <v>199112.42</v>
      </c>
      <c r="I40" s="70">
        <f t="shared" si="26"/>
        <v>13415.91</v>
      </c>
      <c r="J40" s="70">
        <f>K40+L40</f>
        <v>208879.90000000002</v>
      </c>
      <c r="K40" s="70">
        <f t="shared" si="26"/>
        <v>195751.95</v>
      </c>
      <c r="L40" s="70">
        <f t="shared" si="26"/>
        <v>13127.95</v>
      </c>
      <c r="M40" s="71">
        <f t="shared" si="3"/>
        <v>0.83462343810655515</v>
      </c>
    </row>
    <row r="41" spans="1:13" ht="27.75" customHeight="1" x14ac:dyDescent="0.2">
      <c r="A41" s="50">
        <v>25</v>
      </c>
      <c r="B41" s="53" t="s">
        <v>56</v>
      </c>
      <c r="C41" s="52" t="s">
        <v>33</v>
      </c>
      <c r="D41" s="40">
        <f t="shared" si="4"/>
        <v>250268.43299999999</v>
      </c>
      <c r="E41" s="40">
        <v>233853.5</v>
      </c>
      <c r="F41" s="40">
        <v>16414.933000000001</v>
      </c>
      <c r="G41" s="40">
        <f t="shared" si="24"/>
        <v>212528.33000000002</v>
      </c>
      <c r="H41" s="40">
        <v>199112.42</v>
      </c>
      <c r="I41" s="40">
        <v>13415.91</v>
      </c>
      <c r="J41" s="40">
        <f>K41+L41</f>
        <v>208879.90000000002</v>
      </c>
      <c r="K41" s="40">
        <v>195751.95</v>
      </c>
      <c r="L41" s="40">
        <v>13127.95</v>
      </c>
      <c r="M41" s="71">
        <f t="shared" si="3"/>
        <v>0.83462343810655515</v>
      </c>
    </row>
    <row r="42" spans="1:13" ht="39" customHeight="1" x14ac:dyDescent="0.2">
      <c r="A42" s="51"/>
      <c r="B42" s="50" t="s">
        <v>41</v>
      </c>
      <c r="C42" s="50"/>
      <c r="D42" s="70">
        <f>E42+F42</f>
        <v>6057548.9360000007</v>
      </c>
      <c r="E42" s="70">
        <f>E43+E44+E45</f>
        <v>5983165.9000000004</v>
      </c>
      <c r="F42" s="70">
        <f t="shared" ref="F42:L42" si="27">F43+F44+F45</f>
        <v>74383.035999999993</v>
      </c>
      <c r="G42" s="70">
        <f t="shared" si="27"/>
        <v>4397315.1030000001</v>
      </c>
      <c r="H42" s="70">
        <f t="shared" si="27"/>
        <v>4350221.9149700003</v>
      </c>
      <c r="I42" s="70">
        <f t="shared" si="27"/>
        <v>47093.188030000034</v>
      </c>
      <c r="J42" s="70">
        <f t="shared" si="27"/>
        <v>4397315.0789999999</v>
      </c>
      <c r="K42" s="70">
        <f t="shared" si="27"/>
        <v>4350221.8910099994</v>
      </c>
      <c r="L42" s="70">
        <f t="shared" si="27"/>
        <v>47093.187990000195</v>
      </c>
      <c r="M42" s="71">
        <f t="shared" si="3"/>
        <v>0.7259231622326261</v>
      </c>
    </row>
    <row r="43" spans="1:13" ht="29.25" customHeight="1" x14ac:dyDescent="0.2">
      <c r="A43" s="50">
        <v>26</v>
      </c>
      <c r="B43" s="75" t="s">
        <v>59</v>
      </c>
      <c r="C43" s="73" t="s">
        <v>60</v>
      </c>
      <c r="D43" s="40">
        <f t="shared" si="4"/>
        <v>5272622.7340000002</v>
      </c>
      <c r="E43" s="40">
        <v>5209209</v>
      </c>
      <c r="F43" s="40">
        <v>63413.733999999997</v>
      </c>
      <c r="G43" s="40">
        <f>G51</f>
        <v>3819588.8030000003</v>
      </c>
      <c r="H43" s="40">
        <f>G43*99/100</f>
        <v>3781392.9149700003</v>
      </c>
      <c r="I43" s="40">
        <f>G43-H43</f>
        <v>38195.888030000031</v>
      </c>
      <c r="J43" s="40">
        <f>J51</f>
        <v>3819588.7989999996</v>
      </c>
      <c r="K43" s="40">
        <f>J43*99/100</f>
        <v>3781392.9110099995</v>
      </c>
      <c r="L43" s="40">
        <f>J43-K43</f>
        <v>38195.887990000192</v>
      </c>
      <c r="M43" s="71">
        <f t="shared" si="3"/>
        <v>0.72441913478272379</v>
      </c>
    </row>
    <row r="44" spans="1:13" ht="29.25" customHeight="1" x14ac:dyDescent="0.2">
      <c r="A44" s="50">
        <v>27</v>
      </c>
      <c r="B44" s="75" t="s">
        <v>58</v>
      </c>
      <c r="C44" s="73" t="s">
        <v>60</v>
      </c>
      <c r="D44" s="40">
        <f t="shared" si="4"/>
        <v>577726.30200000003</v>
      </c>
      <c r="E44" s="40">
        <v>568829</v>
      </c>
      <c r="F44" s="40">
        <v>8897.3019999999997</v>
      </c>
      <c r="G44" s="40">
        <f>H44+I44</f>
        <v>577726.30000000005</v>
      </c>
      <c r="H44" s="40">
        <v>568829</v>
      </c>
      <c r="I44" s="40">
        <v>8897.2999999999993</v>
      </c>
      <c r="J44" s="40">
        <f t="shared" ref="J44" si="28">K44+L44</f>
        <v>577726.28</v>
      </c>
      <c r="K44" s="40">
        <v>568828.98</v>
      </c>
      <c r="L44" s="40">
        <v>8897.2999999999993</v>
      </c>
      <c r="M44" s="71">
        <f t="shared" si="3"/>
        <v>0.99999996191968421</v>
      </c>
    </row>
    <row r="45" spans="1:13" ht="29.25" customHeight="1" x14ac:dyDescent="0.2">
      <c r="A45" s="50">
        <v>28</v>
      </c>
      <c r="B45" s="75" t="s">
        <v>57</v>
      </c>
      <c r="C45" s="73" t="s">
        <v>60</v>
      </c>
      <c r="D45" s="40">
        <f t="shared" si="4"/>
        <v>207199.9</v>
      </c>
      <c r="E45" s="40">
        <v>205127.9</v>
      </c>
      <c r="F45" s="40">
        <v>2072</v>
      </c>
      <c r="G45" s="40">
        <f>H45+I45</f>
        <v>0</v>
      </c>
      <c r="H45" s="40">
        <v>0</v>
      </c>
      <c r="I45" s="40">
        <v>0</v>
      </c>
      <c r="J45" s="40">
        <f>K45+L45</f>
        <v>0</v>
      </c>
      <c r="K45" s="40">
        <v>0</v>
      </c>
      <c r="L45" s="40">
        <v>0</v>
      </c>
      <c r="M45" s="71">
        <f t="shared" si="3"/>
        <v>0</v>
      </c>
    </row>
    <row r="46" spans="1:13" ht="32.25" customHeight="1" x14ac:dyDescent="0.2">
      <c r="A46" s="154" t="s">
        <v>0</v>
      </c>
      <c r="B46" s="154"/>
      <c r="C46" s="83"/>
      <c r="D46" s="76">
        <f t="shared" ref="D46:L46" si="29">D6+D8+D11+D13+D16+D19+D24+D28+D31+D33+D40+D42</f>
        <v>14235636.481000001</v>
      </c>
      <c r="E46" s="76">
        <f t="shared" si="29"/>
        <v>13721454.710000001</v>
      </c>
      <c r="F46" s="76">
        <f t="shared" si="29"/>
        <v>514181.76699999999</v>
      </c>
      <c r="G46" s="76">
        <f t="shared" si="29"/>
        <v>10609160.3532</v>
      </c>
      <c r="H46" s="76">
        <f t="shared" si="29"/>
        <v>10178626.45596</v>
      </c>
      <c r="I46" s="76">
        <f t="shared" si="29"/>
        <v>430533.89724000002</v>
      </c>
      <c r="J46" s="76">
        <f t="shared" si="29"/>
        <v>10511867.745000001</v>
      </c>
      <c r="K46" s="76">
        <f t="shared" si="29"/>
        <v>10082274.231009999</v>
      </c>
      <c r="L46" s="76">
        <f t="shared" si="29"/>
        <v>429593.5139900003</v>
      </c>
      <c r="M46" s="77">
        <f>J46/D46</f>
        <v>0.73841923113377939</v>
      </c>
    </row>
    <row r="47" spans="1:13" x14ac:dyDescent="0.2">
      <c r="D47" s="79"/>
      <c r="E47" s="79"/>
      <c r="F47" s="79"/>
      <c r="G47" s="79"/>
      <c r="H47" s="79"/>
      <c r="I47" s="79"/>
    </row>
    <row r="48" spans="1:13" hidden="1" x14ac:dyDescent="0.2">
      <c r="D48" s="81"/>
      <c r="E48" s="81"/>
      <c r="F48" s="81"/>
      <c r="H48" s="81"/>
      <c r="I48" s="81"/>
      <c r="J48" s="81"/>
      <c r="K48" s="81"/>
      <c r="L48" s="81"/>
    </row>
    <row r="49" spans="3:13" ht="15" hidden="1" customHeight="1" x14ac:dyDescent="0.2">
      <c r="C49" s="31"/>
      <c r="M49" s="31"/>
    </row>
    <row r="50" spans="3:13" ht="15" hidden="1" customHeight="1" x14ac:dyDescent="0.2">
      <c r="C50" s="31"/>
      <c r="D50" s="168" t="s">
        <v>62</v>
      </c>
      <c r="E50" s="168"/>
      <c r="F50" s="168"/>
      <c r="G50" s="74">
        <v>4397315.1030000001</v>
      </c>
      <c r="H50" s="74"/>
      <c r="I50" s="82" t="s">
        <v>61</v>
      </c>
      <c r="J50" s="74">
        <v>4397315.0789999999</v>
      </c>
      <c r="M50" s="31"/>
    </row>
    <row r="51" spans="3:13" ht="17.25" hidden="1" customHeight="1" x14ac:dyDescent="0.2">
      <c r="C51" s="31"/>
      <c r="G51" s="74">
        <f>G50-G44</f>
        <v>3819588.8030000003</v>
      </c>
      <c r="H51" s="74"/>
      <c r="I51" s="74"/>
      <c r="J51" s="74">
        <f>J50-J44</f>
        <v>3819588.7989999996</v>
      </c>
      <c r="M51" s="31"/>
    </row>
    <row r="52" spans="3:13" ht="14.25" hidden="1" x14ac:dyDescent="0.2">
      <c r="C52" s="31"/>
      <c r="M52" s="31"/>
    </row>
    <row r="53" spans="3:13" hidden="1" x14ac:dyDescent="0.2"/>
  </sheetData>
  <mergeCells count="13">
    <mergeCell ref="J4:L4"/>
    <mergeCell ref="A46:B46"/>
    <mergeCell ref="D50:F50"/>
    <mergeCell ref="A1:M1"/>
    <mergeCell ref="A2:M2"/>
    <mergeCell ref="A3:A5"/>
    <mergeCell ref="B3:B5"/>
    <mergeCell ref="C3:C5"/>
    <mergeCell ref="D3:F3"/>
    <mergeCell ref="G3:L3"/>
    <mergeCell ref="M3:M5"/>
    <mergeCell ref="D4:F4"/>
    <mergeCell ref="G4:I4"/>
  </mergeCells>
  <pageMargins left="0.19685039370078741" right="0" top="0.19685039370078741" bottom="0.19685039370078741" header="0.31496062992125984" footer="0.31496062992125984"/>
  <pageSetup paperSize="9" scale="69" fitToHeight="4" orientation="landscape" r:id="rId1"/>
  <rowBreaks count="2" manualBreakCount="2">
    <brk id="15" max="12" man="1"/>
    <brk id="3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4"/>
  <sheetViews>
    <sheetView tabSelected="1" view="pageBreakPreview" zoomScaleNormal="100" zoomScaleSheetLayoutView="100" workbookViewId="0">
      <pane ySplit="8" topLeftCell="A9" activePane="bottomLeft" state="frozen"/>
      <selection activeCell="A2" sqref="A2"/>
      <selection pane="bottomLeft" activeCell="I7" sqref="I7:K7"/>
    </sheetView>
  </sheetViews>
  <sheetFormatPr defaultRowHeight="14.25" x14ac:dyDescent="0.2"/>
  <cols>
    <col min="1" max="1" width="4.5703125" style="86" customWidth="1"/>
    <col min="2" max="2" width="29.85546875" style="90" bestFit="1" customWidth="1"/>
    <col min="3" max="3" width="21.140625" style="91" bestFit="1" customWidth="1"/>
    <col min="4" max="4" width="14.5703125" style="105" customWidth="1"/>
    <col min="5" max="5" width="15.85546875" style="86" customWidth="1"/>
    <col min="6" max="6" width="11.85546875" style="86" customWidth="1"/>
    <col min="7" max="7" width="5" style="86" bestFit="1" customWidth="1"/>
    <col min="8" max="8" width="5.7109375" style="86" bestFit="1" customWidth="1"/>
    <col min="9" max="10" width="10.42578125" style="86" bestFit="1" customWidth="1"/>
    <col min="11" max="11" width="9.42578125" style="86" bestFit="1" customWidth="1"/>
    <col min="12" max="13" width="10.42578125" style="92" bestFit="1" customWidth="1"/>
    <col min="14" max="14" width="9.42578125" style="92" bestFit="1" customWidth="1"/>
    <col min="15" max="15" width="5" style="92" bestFit="1" customWidth="1"/>
    <col min="16" max="16" width="5.7109375" style="92" bestFit="1" customWidth="1"/>
    <col min="17" max="17" width="7" style="105" bestFit="1" customWidth="1"/>
    <col min="18" max="18" width="7.140625" style="86" bestFit="1" customWidth="1"/>
    <col min="19" max="19" width="6" style="86" bestFit="1" customWidth="1"/>
    <col min="20" max="20" width="5.140625" style="86" bestFit="1" customWidth="1"/>
    <col min="21" max="21" width="5.85546875" style="86" bestFit="1" customWidth="1"/>
    <col min="22" max="24" width="11.42578125" style="86" customWidth="1"/>
    <col min="25" max="35" width="6.85546875" style="86" customWidth="1"/>
    <col min="36" max="16384" width="9.140625" style="86"/>
  </cols>
  <sheetData>
    <row r="1" spans="1:22" ht="15" x14ac:dyDescent="0.25">
      <c r="A1" s="104"/>
      <c r="B1" s="109"/>
      <c r="C1" s="110"/>
      <c r="D1" s="111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11"/>
      <c r="R1" s="104"/>
      <c r="S1" s="112"/>
      <c r="T1" s="112"/>
      <c r="U1" s="113" t="s">
        <v>75</v>
      </c>
      <c r="V1" s="100"/>
    </row>
    <row r="2" spans="1:22" ht="15" x14ac:dyDescent="0.25">
      <c r="A2" s="104"/>
      <c r="B2" s="109"/>
      <c r="C2" s="110"/>
      <c r="D2" s="111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11"/>
      <c r="R2" s="104"/>
      <c r="S2" s="112"/>
      <c r="T2" s="112"/>
      <c r="U2" s="113"/>
      <c r="V2" s="100"/>
    </row>
    <row r="3" spans="1:22" ht="20.25" x14ac:dyDescent="0.2">
      <c r="A3" s="172" t="s">
        <v>74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00"/>
    </row>
    <row r="4" spans="1:22" x14ac:dyDescent="0.2">
      <c r="A4" s="173" t="s">
        <v>53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2" ht="15" thickBo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2" ht="15" thickBot="1" x14ac:dyDescent="0.25">
      <c r="A6" s="190" t="s">
        <v>46</v>
      </c>
      <c r="B6" s="178" t="s">
        <v>15</v>
      </c>
      <c r="C6" s="192" t="s">
        <v>72</v>
      </c>
      <c r="D6" s="186" t="s">
        <v>52</v>
      </c>
      <c r="E6" s="187"/>
      <c r="F6" s="187"/>
      <c r="G6" s="187"/>
      <c r="H6" s="188"/>
      <c r="I6" s="174" t="s">
        <v>76</v>
      </c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6"/>
    </row>
    <row r="7" spans="1:22" ht="39.75" customHeight="1" x14ac:dyDescent="0.2">
      <c r="A7" s="191"/>
      <c r="B7" s="180"/>
      <c r="C7" s="185"/>
      <c r="D7" s="184" t="s">
        <v>48</v>
      </c>
      <c r="E7" s="180"/>
      <c r="F7" s="180"/>
      <c r="G7" s="180"/>
      <c r="H7" s="185"/>
      <c r="I7" s="181" t="s">
        <v>45</v>
      </c>
      <c r="J7" s="182"/>
      <c r="K7" s="183"/>
      <c r="L7" s="177" t="s">
        <v>47</v>
      </c>
      <c r="M7" s="178"/>
      <c r="N7" s="178"/>
      <c r="O7" s="178"/>
      <c r="P7" s="179"/>
      <c r="Q7" s="177" t="s">
        <v>55</v>
      </c>
      <c r="R7" s="178"/>
      <c r="S7" s="178"/>
      <c r="T7" s="178"/>
      <c r="U7" s="179"/>
    </row>
    <row r="8" spans="1:22" x14ac:dyDescent="0.2">
      <c r="A8" s="191"/>
      <c r="B8" s="180"/>
      <c r="C8" s="185"/>
      <c r="D8" s="140" t="s">
        <v>49</v>
      </c>
      <c r="E8" s="116" t="s">
        <v>1</v>
      </c>
      <c r="F8" s="180" t="s">
        <v>70</v>
      </c>
      <c r="G8" s="180"/>
      <c r="H8" s="117" t="s">
        <v>71</v>
      </c>
      <c r="I8" s="140" t="s">
        <v>49</v>
      </c>
      <c r="J8" s="116" t="s">
        <v>1</v>
      </c>
      <c r="K8" s="120" t="s">
        <v>2</v>
      </c>
      <c r="L8" s="140" t="s">
        <v>49</v>
      </c>
      <c r="M8" s="116" t="s">
        <v>1</v>
      </c>
      <c r="N8" s="180" t="s">
        <v>70</v>
      </c>
      <c r="O8" s="180"/>
      <c r="P8" s="120" t="s">
        <v>71</v>
      </c>
      <c r="Q8" s="140" t="s">
        <v>49</v>
      </c>
      <c r="R8" s="116" t="s">
        <v>1</v>
      </c>
      <c r="S8" s="185" t="s">
        <v>70</v>
      </c>
      <c r="T8" s="193"/>
      <c r="U8" s="120" t="s">
        <v>71</v>
      </c>
    </row>
    <row r="9" spans="1:22" ht="15.75" x14ac:dyDescent="0.2">
      <c r="A9" s="121"/>
      <c r="B9" s="93"/>
      <c r="C9" s="135"/>
      <c r="D9" s="140"/>
      <c r="E9" s="116"/>
      <c r="F9" s="116" t="s">
        <v>2</v>
      </c>
      <c r="G9" s="116" t="s">
        <v>69</v>
      </c>
      <c r="H9" s="117"/>
      <c r="I9" s="140"/>
      <c r="J9" s="116"/>
      <c r="K9" s="120"/>
      <c r="L9" s="140"/>
      <c r="M9" s="116"/>
      <c r="N9" s="116" t="s">
        <v>2</v>
      </c>
      <c r="O9" s="116" t="s">
        <v>69</v>
      </c>
      <c r="P9" s="120"/>
      <c r="Q9" s="140"/>
      <c r="R9" s="99"/>
      <c r="S9" s="116" t="s">
        <v>2</v>
      </c>
      <c r="T9" s="116" t="s">
        <v>69</v>
      </c>
      <c r="U9" s="122"/>
    </row>
    <row r="10" spans="1:22" ht="25.5" x14ac:dyDescent="0.2">
      <c r="A10" s="123"/>
      <c r="B10" s="118" t="s">
        <v>73</v>
      </c>
      <c r="C10" s="136" t="s">
        <v>19</v>
      </c>
      <c r="D10" s="119">
        <f>SUM(D11:D13)</f>
        <v>179907.37071000002</v>
      </c>
      <c r="E10" s="39">
        <f t="shared" ref="E10:P10" si="0">SUM(E11:E13)</f>
        <v>162281.70000000001</v>
      </c>
      <c r="F10" s="39">
        <f t="shared" si="0"/>
        <v>17625.670709999999</v>
      </c>
      <c r="G10" s="39">
        <f t="shared" si="0"/>
        <v>0</v>
      </c>
      <c r="H10" s="143">
        <f t="shared" si="0"/>
        <v>0</v>
      </c>
      <c r="I10" s="119">
        <f t="shared" si="0"/>
        <v>139907.37071039999</v>
      </c>
      <c r="J10" s="39">
        <f t="shared" si="0"/>
        <v>126631.70000099999</v>
      </c>
      <c r="K10" s="124">
        <f t="shared" si="0"/>
        <v>13275.670709400001</v>
      </c>
      <c r="L10" s="119">
        <f t="shared" si="0"/>
        <v>139907.37071039999</v>
      </c>
      <c r="M10" s="39">
        <f t="shared" si="0"/>
        <v>126631.70000099999</v>
      </c>
      <c r="N10" s="39">
        <f t="shared" si="0"/>
        <v>13275.670709400001</v>
      </c>
      <c r="O10" s="39">
        <f t="shared" si="0"/>
        <v>0</v>
      </c>
      <c r="P10" s="124">
        <f t="shared" si="0"/>
        <v>0</v>
      </c>
      <c r="Q10" s="119">
        <f>IFERROR(L10/D10%,0)</f>
        <v>77.766336175254523</v>
      </c>
      <c r="R10" s="39">
        <f t="shared" ref="R10" si="1">IFERROR(M10/E10%,0)</f>
        <v>78.032027025228345</v>
      </c>
      <c r="S10" s="39">
        <f t="shared" ref="S10" si="2">IFERROR(N10/F10%,0)</f>
        <v>75.320088113685202</v>
      </c>
      <c r="T10" s="39">
        <f t="shared" ref="T10" si="3">IFERROR(O10/G10%,0)</f>
        <v>0</v>
      </c>
      <c r="U10" s="124">
        <f t="shared" ref="U10" si="4">IFERROR(P10/H10%,0)</f>
        <v>0</v>
      </c>
    </row>
    <row r="11" spans="1:22" ht="25.5" x14ac:dyDescent="0.2">
      <c r="A11" s="123">
        <v>1</v>
      </c>
      <c r="B11" s="98" t="s">
        <v>21</v>
      </c>
      <c r="C11" s="137" t="s">
        <v>19</v>
      </c>
      <c r="D11" s="141">
        <f>SUM(E11:H11)</f>
        <v>163207.37071000002</v>
      </c>
      <c r="E11" s="85">
        <v>156581.70000000001</v>
      </c>
      <c r="F11" s="85">
        <v>6625.6707100000003</v>
      </c>
      <c r="G11" s="85">
        <v>0</v>
      </c>
      <c r="H11" s="144">
        <v>0</v>
      </c>
      <c r="I11" s="141">
        <f>SUM(J11:K11)</f>
        <v>126207.37071039999</v>
      </c>
      <c r="J11" s="85">
        <f>25000+6602.6+(94030.63158*0.95)</f>
        <v>120931.70000099999</v>
      </c>
      <c r="K11" s="147">
        <f>(7176.73913*0.08)+(94030.63158*0.05)</f>
        <v>5275.6707094000003</v>
      </c>
      <c r="L11" s="141">
        <f>SUM(M11:P11)</f>
        <v>126207.37071039999</v>
      </c>
      <c r="M11" s="85">
        <f>25000+6602.6+(94030.63158*0.95)</f>
        <v>120931.70000099999</v>
      </c>
      <c r="N11" s="85">
        <f>(7176.73913*0.08)+(94030.63158*0.05)</f>
        <v>5275.6707094000003</v>
      </c>
      <c r="O11" s="85">
        <v>0</v>
      </c>
      <c r="P11" s="147">
        <v>0</v>
      </c>
      <c r="Q11" s="141">
        <f>IFERROR(L11/D11%,0)</f>
        <v>77.329455257664435</v>
      </c>
      <c r="R11" s="114">
        <f t="shared" ref="R11:R13" si="5">IFERROR(M11/E11%,0)</f>
        <v>77.232333025506804</v>
      </c>
      <c r="S11" s="114">
        <f t="shared" ref="S11:S13" si="6">IFERROR(N11/F11%,0)</f>
        <v>79.624704279938484</v>
      </c>
      <c r="T11" s="114">
        <f t="shared" ref="T11:T13" si="7">IFERROR(O11/G11%,0)</f>
        <v>0</v>
      </c>
      <c r="U11" s="125">
        <f t="shared" ref="U11:U13" si="8">IFERROR(P11/H11%,0)</f>
        <v>0</v>
      </c>
    </row>
    <row r="12" spans="1:22" ht="25.5" x14ac:dyDescent="0.2">
      <c r="A12" s="126">
        <v>2</v>
      </c>
      <c r="B12" s="94" t="s">
        <v>22</v>
      </c>
      <c r="C12" s="138" t="s">
        <v>19</v>
      </c>
      <c r="D12" s="141">
        <f t="shared" ref="D12:D13" si="9">SUM(E12:H12)</f>
        <v>11000</v>
      </c>
      <c r="E12" s="95">
        <v>0</v>
      </c>
      <c r="F12" s="95">
        <v>11000</v>
      </c>
      <c r="G12" s="95">
        <v>0</v>
      </c>
      <c r="H12" s="145">
        <v>0</v>
      </c>
      <c r="I12" s="141">
        <f t="shared" ref="I12:I13" si="10">SUM(J12:K12)</f>
        <v>8000</v>
      </c>
      <c r="J12" s="85">
        <v>0</v>
      </c>
      <c r="K12" s="147">
        <f>5400+600+500+1500</f>
        <v>8000</v>
      </c>
      <c r="L12" s="141">
        <f t="shared" ref="L12:L13" si="11">SUM(M12:P12)</f>
        <v>8000</v>
      </c>
      <c r="M12" s="85">
        <v>0</v>
      </c>
      <c r="N12" s="85">
        <f>5400+600+500+1500</f>
        <v>8000</v>
      </c>
      <c r="O12" s="85">
        <v>0</v>
      </c>
      <c r="P12" s="147">
        <v>0</v>
      </c>
      <c r="Q12" s="141">
        <f t="shared" ref="Q12:Q13" si="12">IFERROR(L12/D12%,0)</f>
        <v>72.727272727272734</v>
      </c>
      <c r="R12" s="115">
        <f t="shared" si="5"/>
        <v>0</v>
      </c>
      <c r="S12" s="115">
        <f t="shared" si="6"/>
        <v>72.727272727272734</v>
      </c>
      <c r="T12" s="114">
        <f t="shared" si="7"/>
        <v>0</v>
      </c>
      <c r="U12" s="127">
        <f t="shared" si="8"/>
        <v>0</v>
      </c>
    </row>
    <row r="13" spans="1:22" ht="26.25" thickBot="1" x14ac:dyDescent="0.25">
      <c r="A13" s="128">
        <v>3</v>
      </c>
      <c r="B13" s="129" t="s">
        <v>23</v>
      </c>
      <c r="C13" s="139" t="s">
        <v>19</v>
      </c>
      <c r="D13" s="142">
        <f t="shared" si="9"/>
        <v>5700</v>
      </c>
      <c r="E13" s="131">
        <v>5700</v>
      </c>
      <c r="F13" s="131">
        <v>0</v>
      </c>
      <c r="G13" s="131">
        <v>0</v>
      </c>
      <c r="H13" s="146">
        <v>0</v>
      </c>
      <c r="I13" s="142">
        <f t="shared" si="10"/>
        <v>5700</v>
      </c>
      <c r="J13" s="131">
        <v>5700</v>
      </c>
      <c r="K13" s="148">
        <v>0</v>
      </c>
      <c r="L13" s="142">
        <f t="shared" si="11"/>
        <v>5700</v>
      </c>
      <c r="M13" s="131">
        <v>5700</v>
      </c>
      <c r="N13" s="130">
        <v>0</v>
      </c>
      <c r="O13" s="130">
        <v>0</v>
      </c>
      <c r="P13" s="148">
        <v>0</v>
      </c>
      <c r="Q13" s="142">
        <f t="shared" si="12"/>
        <v>100</v>
      </c>
      <c r="R13" s="132">
        <f t="shared" si="5"/>
        <v>100</v>
      </c>
      <c r="S13" s="132">
        <f t="shared" si="6"/>
        <v>0</v>
      </c>
      <c r="T13" s="133">
        <f t="shared" si="7"/>
        <v>0</v>
      </c>
      <c r="U13" s="134">
        <f t="shared" si="8"/>
        <v>0</v>
      </c>
    </row>
    <row r="14" spans="1:22" ht="15.75" x14ac:dyDescent="0.2"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  <c r="N14" s="103"/>
      <c r="O14" s="103"/>
      <c r="P14" s="103"/>
      <c r="Q14" s="106"/>
      <c r="R14" s="100"/>
      <c r="S14" s="100"/>
      <c r="T14" s="100"/>
      <c r="U14" s="100"/>
      <c r="V14" s="100"/>
    </row>
    <row r="15" spans="1:22" x14ac:dyDescent="0.2">
      <c r="C15" s="101"/>
      <c r="D15" s="87"/>
      <c r="E15" s="87"/>
      <c r="F15" s="87"/>
      <c r="G15" s="87"/>
      <c r="H15" s="87"/>
      <c r="I15" s="87"/>
      <c r="J15" s="87"/>
      <c r="K15" s="87"/>
      <c r="L15" s="104"/>
      <c r="M15" s="104"/>
      <c r="N15" s="104"/>
      <c r="O15" s="104"/>
      <c r="P15" s="104"/>
      <c r="Q15" s="107"/>
      <c r="R15" s="100"/>
      <c r="S15" s="100"/>
      <c r="T15" s="100"/>
      <c r="U15" s="100"/>
      <c r="V15" s="100"/>
    </row>
    <row r="16" spans="1:22" x14ac:dyDescent="0.2">
      <c r="C16" s="90"/>
      <c r="D16" s="189"/>
      <c r="E16" s="189"/>
      <c r="F16" s="189"/>
      <c r="G16" s="105"/>
      <c r="H16" s="105"/>
      <c r="I16" s="88"/>
      <c r="J16" s="88"/>
      <c r="K16" s="88"/>
      <c r="L16" s="96"/>
      <c r="Q16" s="86"/>
    </row>
    <row r="17" spans="3:17" x14ac:dyDescent="0.2">
      <c r="C17" s="90"/>
      <c r="I17" s="88"/>
      <c r="J17" s="88"/>
      <c r="K17" s="88"/>
      <c r="L17" s="96"/>
      <c r="Q17" s="86"/>
    </row>
    <row r="18" spans="3:17" x14ac:dyDescent="0.2">
      <c r="C18" s="90"/>
      <c r="Q18" s="86"/>
    </row>
    <row r="20" spans="3:17" x14ac:dyDescent="0.2">
      <c r="I20" s="88"/>
      <c r="J20" s="88"/>
      <c r="K20" s="88"/>
      <c r="L20" s="96"/>
    </row>
    <row r="24" spans="3:17" x14ac:dyDescent="0.2">
      <c r="D24" s="89"/>
      <c r="E24" s="89"/>
      <c r="F24" s="89"/>
      <c r="G24" s="89"/>
      <c r="H24" s="89"/>
      <c r="I24" s="89"/>
      <c r="J24" s="89"/>
      <c r="K24" s="89"/>
      <c r="L24" s="97"/>
    </row>
  </sheetData>
  <mergeCells count="15">
    <mergeCell ref="D16:F16"/>
    <mergeCell ref="A6:A8"/>
    <mergeCell ref="B6:B8"/>
    <mergeCell ref="C6:C8"/>
    <mergeCell ref="S8:T8"/>
    <mergeCell ref="F8:G8"/>
    <mergeCell ref="A3:U3"/>
    <mergeCell ref="A4:U4"/>
    <mergeCell ref="I6:U6"/>
    <mergeCell ref="Q7:U7"/>
    <mergeCell ref="N8:O8"/>
    <mergeCell ref="I7:K7"/>
    <mergeCell ref="L7:P7"/>
    <mergeCell ref="D7:H7"/>
    <mergeCell ref="D6:H6"/>
  </mergeCells>
  <printOptions horizontalCentered="1"/>
  <pageMargins left="3.937007874015748E-2" right="3.937007874015748E-2" top="0.19685039370078741" bottom="0.19685039370078741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Справка</vt:lpstr>
      <vt:lpstr>справка1</vt:lpstr>
      <vt:lpstr>27.09</vt:lpstr>
      <vt:lpstr>04.10.2019</vt:lpstr>
      <vt:lpstr>нацпроекты</vt:lpstr>
      <vt:lpstr>'04.10.2019'!Заголовки_для_печати</vt:lpstr>
      <vt:lpstr>'27.09'!Заголовки_для_печати</vt:lpstr>
      <vt:lpstr>нацпроекты!Заголовки_для_печати</vt:lpstr>
      <vt:lpstr>Справка!Заголовки_для_печати</vt:lpstr>
      <vt:lpstr>справка1!Заголовки_для_печати</vt:lpstr>
      <vt:lpstr>'04.10.2019'!Область_печати</vt:lpstr>
      <vt:lpstr>'27.09'!Область_печати</vt:lpstr>
      <vt:lpstr>нацпроекты!Область_печати</vt:lpstr>
      <vt:lpstr>Справка!Область_печати</vt:lpstr>
      <vt:lpstr>справка1!Область_печати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Ваха Абуевич Закаев</dc:creator>
  <cp:lastModifiedBy>Артур Эльмурзаев</cp:lastModifiedBy>
  <cp:lastPrinted>2020-05-06T07:55:43Z</cp:lastPrinted>
  <dcterms:created xsi:type="dcterms:W3CDTF">2017-10-11T09:04:10Z</dcterms:created>
  <dcterms:modified xsi:type="dcterms:W3CDTF">2020-11-02T07:03:27Z</dcterms:modified>
</cp:coreProperties>
</file>